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ustomProperty12.bin" ContentType="application/vnd.openxmlformats-officedocument.spreadsheetml.customProperty"/>
  <Override PartName="/xl/drawings/drawing11.xml" ContentType="application/vnd.openxmlformats-officedocument.drawing+xml"/>
  <Override PartName="/xl/ctrlProps/ctrlProp52.xml" ContentType="application/vnd.ms-excel.controlproperties+xml"/>
  <Override PartName="/xl/customProperty13.bin" ContentType="application/vnd.openxmlformats-officedocument.spreadsheetml.customProperty"/>
  <Override PartName="/xl/drawings/drawing12.xml" ContentType="application/vnd.openxmlformats-officedocument.drawing+xml"/>
  <Override PartName="/xl/customProperty14.bin" ContentType="application/vnd.openxmlformats-officedocument.spreadsheetml.customProperty"/>
  <Override PartName="/xl/drawings/drawing13.xml" ContentType="application/vnd.openxmlformats-officedocument.drawing+xml"/>
  <Override PartName="/xl/ctrlProps/ctrlProp53.xml" ContentType="application/vnd.ms-excel.controlproperties+xml"/>
  <Override PartName="/xl/comments1.xml" ContentType="application/vnd.openxmlformats-officedocument.spreadsheetml.comments+xml"/>
  <Override PartName="/xl/customProperty15.bin" ContentType="application/vnd.openxmlformats-officedocument.spreadsheetml.customProperty"/>
  <Override PartName="/xl/drawings/drawing14.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ustomProperty16.bin" ContentType="application/vnd.openxmlformats-officedocument.spreadsheetml.customProperty"/>
  <Override PartName="/xl/drawings/drawing15.xml" ContentType="application/vnd.openxmlformats-officedocument.drawing+xml"/>
  <Override PartName="/xl/customProperty17.bin" ContentType="application/vnd.openxmlformats-officedocument.spreadsheetml.customProperty"/>
  <Override PartName="/xl/drawings/drawing16.xml" ContentType="application/vnd.openxmlformats-officedocument.drawing+xml"/>
  <Override PartName="/xl/customProperty18.bin" ContentType="application/vnd.openxmlformats-officedocument.spreadsheetml.customProperty"/>
  <Override PartName="/xl/drawings/drawing1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19.bin" ContentType="application/vnd.openxmlformats-officedocument.spreadsheetml.customProperty"/>
  <Override PartName="/xl/drawings/drawing18.xml" ContentType="application/vnd.openxmlformats-officedocument.drawing+xml"/>
  <Override PartName="/xl/ctrlProps/ctrlProp57.xml" ContentType="application/vnd.ms-excel.controlproperties+xml"/>
  <Override PartName="/xl/customProperty20.bin" ContentType="application/vnd.openxmlformats-officedocument.spreadsheetml.customProperty"/>
  <Override PartName="/xl/drawings/drawing19.xml" ContentType="application/vnd.openxmlformats-officedocument.drawing+xml"/>
  <Override PartName="/xl/ctrlProps/ctrlProp58.xml" ContentType="application/vnd.ms-excel.controlproperties+xml"/>
  <Override PartName="/xl/customProperty21.bin" ContentType="application/vnd.openxmlformats-officedocument.spreadsheetml.customProperty"/>
  <Override PartName="/xl/drawings/drawing20.xml" ContentType="application/vnd.openxmlformats-officedocument.drawing+xml"/>
  <Override PartName="/xl/customProperty22.bin" ContentType="application/vnd.openxmlformats-officedocument.spreadsheetml.customProperty"/>
  <Override PartName="/xl/drawings/drawing21.xml" ContentType="application/vnd.openxmlformats-officedocument.drawing+xml"/>
  <Override PartName="/xl/customProperty23.bin" ContentType="application/vnd.openxmlformats-officedocument.spreadsheetml.customProperty"/>
  <Override PartName="/xl/drawings/drawing22.xml" ContentType="application/vnd.openxmlformats-officedocument.drawing+xml"/>
  <Override PartName="/xl/customProperty24.bin" ContentType="application/vnd.openxmlformats-officedocument.spreadsheetml.customProperty"/>
  <Override PartName="/xl/drawings/drawing23.xml" ContentType="application/vnd.openxmlformats-officedocument.drawing+xml"/>
  <Override PartName="/xl/comments2.xml" ContentType="application/vnd.openxmlformats-officedocument.spreadsheetml.comments+xml"/>
  <Override PartName="/xl/customProperty25.bin" ContentType="application/vnd.openxmlformats-officedocument.spreadsheetml.customProperty"/>
  <Override PartName="/xl/drawings/drawing24.xml" ContentType="application/vnd.openxmlformats-officedocument.drawing+xml"/>
  <Override PartName="/xl/comments3.xml" ContentType="application/vnd.openxmlformats-officedocument.spreadsheetml.comments+xml"/>
  <Override PartName="/xl/customProperty26.bin" ContentType="application/vnd.openxmlformats-officedocument.spreadsheetml.customProperty"/>
  <Override PartName="/xl/drawings/drawing25.xml" ContentType="application/vnd.openxmlformats-officedocument.drawing+xml"/>
  <Override PartName="/xl/customProperty27.bin" ContentType="application/vnd.openxmlformats-officedocument.spreadsheetml.customProperty"/>
  <Override PartName="/xl/drawings/drawing26.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ustomProperty28.bin" ContentType="application/vnd.openxmlformats-officedocument.spreadsheetml.customProperty"/>
  <Override PartName="/xl/drawings/drawing27.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ustomProperty29.bin" ContentType="application/vnd.openxmlformats-officedocument.spreadsheetml.customProperty"/>
  <Override PartName="/xl/drawings/drawing28.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ustomProperty30.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codeName="ThisWorkbook"/>
  <mc:AlternateContent xmlns:mc="http://schemas.openxmlformats.org/markup-compatibility/2006">
    <mc:Choice Requires="x15">
      <x15ac:absPath xmlns:x15ac="http://schemas.microsoft.com/office/spreadsheetml/2010/11/ac" url="https://deutzworld-my.sharepoint.com/personal/b0421598_deutz_com/Documents/Desktop/"/>
    </mc:Choice>
  </mc:AlternateContent>
  <xr:revisionPtr revIDLastSave="36" documentId="8_{CE06775D-5047-4B78-A6D0-C7DA886D0A78}" xr6:coauthVersionLast="47" xr6:coauthVersionMax="47" xr10:uidLastSave="{9B82A0A3-2F2B-4BDC-8218-DEB638B8D9AA}"/>
  <bookViews>
    <workbookView xWindow="14295" yWindow="0" windowWidth="14610" windowHeight="15585" tabRatio="801" firstSheet="1" activeTab="2" xr2:uid="{00000000-000D-0000-FFFF-FFFF00000000}"/>
  </bookViews>
  <sheets>
    <sheet name="COVER" sheetId="1" r:id="rId1"/>
    <sheet name="INTRO" sheetId="2" r:id="rId2"/>
    <sheet name="PPAP REQUIREMENTS" sheetId="3" r:id="rId3"/>
    <sheet name="LABELING" sheetId="4" r:id="rId4"/>
    <sheet name="PSW" sheetId="5" r:id="rId5"/>
    <sheet name="DIMENSIONAL" sheetId="6" r:id="rId6"/>
    <sheet name="NUMBER PRINT" sheetId="30" r:id="rId7"/>
    <sheet name="PRINT NOTES" sheetId="7" r:id="rId8"/>
    <sheet name="PRINT NOTES - PAINT" sheetId="8" r:id="rId9"/>
    <sheet name="PRINT NOTES - WELDING" sheetId="9" r:id="rId10"/>
    <sheet name="APPEARANCE" sheetId="10" r:id="rId11"/>
    <sheet name="DFMEA" sheetId="11" r:id="rId12"/>
    <sheet name="FLOW" sheetId="12" r:id="rId13"/>
    <sheet name="PFMEA" sheetId="13" r:id="rId14"/>
    <sheet name="CPLAN" sheetId="14" r:id="rId15"/>
    <sheet name="MASTER SAMPLE PHOTO" sheetId="15" r:id="rId16"/>
    <sheet name="TOOLING" sheetId="16" r:id="rId17"/>
    <sheet name="CAPABILITY STUDY" sheetId="17" r:id="rId18"/>
    <sheet name="DFMEA Ratings" sheetId="18" r:id="rId19"/>
    <sheet name="PFMEA Ratings" sheetId="19" r:id="rId20"/>
    <sheet name="GR&amp;R ATT(Analytic)" sheetId="20" r:id="rId21"/>
    <sheet name="Graph" sheetId="21" r:id="rId22"/>
    <sheet name="GR&amp;R ATT(Risk)" sheetId="22" r:id="rId23"/>
    <sheet name="GR&amp;R VAR(TV)" sheetId="23" r:id="rId24"/>
    <sheet name="GR&amp;R VAR(Tol)" sheetId="24" r:id="rId25"/>
    <sheet name="GR&amp;R ANOVA" sheetId="25" r:id="rId26"/>
    <sheet name="Graphical" sheetId="26" r:id="rId27"/>
    <sheet name="GR&amp;R X&amp;R" sheetId="27" r:id="rId28"/>
    <sheet name="Gage R" sheetId="28" r:id="rId29"/>
    <sheet name="Sheet2" sheetId="32" r:id="rId30"/>
    <sheet name="Module1" sheetId="29" state="veryHidden" r:id="rId31"/>
  </sheets>
  <externalReferences>
    <externalReference r:id="rId32"/>
    <externalReference r:id="rId33"/>
    <externalReference r:id="rId34"/>
    <externalReference r:id="rId35"/>
    <externalReference r:id="rId36"/>
  </externalReferences>
  <definedNames>
    <definedName name="Estimate" localSheetId="8">'[1]Estimate Standard Deviation'!$B$2</definedName>
    <definedName name="Estimate">'[2]Estimate Standard Deviation'!$B$2</definedName>
    <definedName name="Friedman1" localSheetId="8">OFFSET([3]Friedman!$K$16,0,0,COUNT([3]Friedman!$K$1:$K$65536))</definedName>
    <definedName name="Friedman1">OFFSET([4]Friedman!$K$16,0,0,COUNT([4]Friedman!$K$1:$K$65536))</definedName>
    <definedName name="Friedman10" localSheetId="8">OFFSET([3]Friedman!$T$16,0,0,COUNT([3]Friedman!$T$1:$T$65536))</definedName>
    <definedName name="Friedman10">OFFSET([4]Friedman!$T$16,0,0,COUNT([4]Friedman!$T$1:$T$65536))</definedName>
    <definedName name="Friedman2" localSheetId="8">OFFSET([3]Friedman!$L$16,0,0,COUNT([3]Friedman!$L$1:$L$65536))</definedName>
    <definedName name="Friedman2">OFFSET([4]Friedman!$L$16,0,0,COUNT([4]Friedman!$L$1:$L$65536))</definedName>
    <definedName name="Friedman3" localSheetId="8">OFFSET([3]Friedman!$M$16,0,0,COUNT([3]Friedman!$M$1:$M$65536))</definedName>
    <definedName name="Friedman3">OFFSET([4]Friedman!$M$16,0,0,COUNT([4]Friedman!$M$1:$M$65536))</definedName>
    <definedName name="Friedman4" localSheetId="8">OFFSET([3]Friedman!$N$16,0,0,COUNT([3]Friedman!$N$1:$N$65536))</definedName>
    <definedName name="Friedman4">OFFSET([4]Friedman!$N$16,0,0,COUNT([4]Friedman!$N$1:$N$65536))</definedName>
    <definedName name="Friedman5" localSheetId="8">OFFSET([3]Friedman!$O$16,0,0,COUNT([3]Friedman!$O$1:$O$65536))</definedName>
    <definedName name="Friedman5">OFFSET([4]Friedman!$O$16,0,0,COUNT([4]Friedman!$O$1:$O$65536))</definedName>
    <definedName name="Friedman6" localSheetId="8">OFFSET([3]Friedman!$P$16,0,0,COUNT([3]Friedman!$P$1:$P$65536))</definedName>
    <definedName name="Friedman6">OFFSET([4]Friedman!$P$16,0,0,COUNT([4]Friedman!$P$1:$P$65536))</definedName>
    <definedName name="Friedman7" localSheetId="8">OFFSET([3]Friedman!$Q$16,0,0,COUNT([3]Friedman!$Q$1:$Q$65536))</definedName>
    <definedName name="Friedman7">OFFSET([4]Friedman!$Q$16,0,0,COUNT([4]Friedman!$Q$1:$Q$65536))</definedName>
    <definedName name="Friedman8" localSheetId="8">OFFSET([3]Friedman!$R$16,0,0,COUNT([3]Friedman!$R$1:$R$65536))</definedName>
    <definedName name="Friedman8">OFFSET([4]Friedman!$R$16,0,0,COUNT([4]Friedman!$R$1:$R$65536))</definedName>
    <definedName name="Friedman9" localSheetId="8">OFFSET([3]Friedman!$S$16,0,0,COUNT([3]Friedman!$S$1:$S$65536))</definedName>
    <definedName name="Friedman9">OFFSET([4]Friedman!$S$16,0,0,COUNT([4]Friedman!$S$1:$S$65536))</definedName>
    <definedName name="FriedmanNonBlank1" localSheetId="8">OFFSET([3]Friedman!$K$16,0,0,COUNTA([3]Friedman!$K$1:$K$65536)-1)</definedName>
    <definedName name="FriedmanNonBlank1">OFFSET([4]Friedman!$K$16,0,0,COUNTA([4]Friedman!$K$1:$K$65536)-1)</definedName>
    <definedName name="FriedmanNonBlank10" localSheetId="8">OFFSET([3]Friedman!$T$16,0,0,COUNTA([3]Friedman!$T$1:$T$65536)-1)</definedName>
    <definedName name="FriedmanNonBlank10">OFFSET([4]Friedman!$T$16,0,0,COUNTA([4]Friedman!$T$1:$T$65536)-1)</definedName>
    <definedName name="FriedmanNonBlank2" localSheetId="8">OFFSET([3]Friedman!$L$16,0,0,COUNTA([3]Friedman!$L$1:$L$65536)-1)</definedName>
    <definedName name="FriedmanNonBlank2">OFFSET([4]Friedman!$L$16,0,0,COUNTA([4]Friedman!$L$1:$L$65536)-1)</definedName>
    <definedName name="FriedmanNonBlank3" localSheetId="8">OFFSET([3]Friedman!$M$16,0,0,COUNTA([3]Friedman!$M$1:$M$65536)-2)</definedName>
    <definedName name="FriedmanNonBlank3">OFFSET([4]Friedman!$M$16,0,0,COUNTA([4]Friedman!$M$1:$M$65536)-2)</definedName>
    <definedName name="FriedmanNonBlank4" localSheetId="8">OFFSET([3]Friedman!$N$16,0,0,COUNTA([3]Friedman!$N$1:$N$65536)-1)</definedName>
    <definedName name="FriedmanNonBlank4">OFFSET([4]Friedman!$N$16,0,0,COUNTA([4]Friedman!$N$1:$N$65536)-1)</definedName>
    <definedName name="FriedmanNonBlank5" localSheetId="8">OFFSET([3]Friedman!$O$16,0,0,COUNTA([3]Friedman!$O$1:$O$65536)-2)</definedName>
    <definedName name="FriedmanNonBlank5">OFFSET([4]Friedman!$O$16,0,0,COUNTA([4]Friedman!$O$1:$O$65536)-2)</definedName>
    <definedName name="FriedmanNonBlank6" localSheetId="8">OFFSET([3]Friedman!$P$16,0,0,COUNTA([3]Friedman!$P$1:$P$65536)-1)</definedName>
    <definedName name="FriedmanNonBlank6">OFFSET([4]Friedman!$P$16,0,0,COUNTA([4]Friedman!$P$1:$P$65536)-1)</definedName>
    <definedName name="FriedmanNonBlank7" localSheetId="8">OFFSET([3]Friedman!$Q$16,0,0,COUNTA([3]Friedman!$Q$1:$Q$65536)-1)</definedName>
    <definedName name="FriedmanNonBlank7">OFFSET([4]Friedman!$Q$16,0,0,COUNTA([4]Friedman!$Q$1:$Q$65536)-1)</definedName>
    <definedName name="FriedmanNonBlank8" localSheetId="8">OFFSET([3]Friedman!$R$16,0,0,COUNTA([3]Friedman!$R$1:$R$65536)-1)</definedName>
    <definedName name="FriedmanNonBlank8">OFFSET([4]Friedman!$R$16,0,0,COUNTA([4]Friedman!$R$1:$R$65536)-1)</definedName>
    <definedName name="FriedmanNonBlank9" localSheetId="8">OFFSET([3]Friedman!$S$16,0,0,COUNTA([3]Friedman!$S$1:$S$65536)-1)</definedName>
    <definedName name="FriedmanNonBlank9">OFFSET([4]Friedman!$S$16,0,0,COUNTA([4]Friedman!$S$1:$S$65536)-1)</definedName>
    <definedName name="Home">#REF!</definedName>
    <definedName name="KruskalWallis1" localSheetId="8">OFFSET([3]KruskalWallis!$K$16,0,0,COUNT([3]KruskalWallis!$K$1:$K$65536))</definedName>
    <definedName name="KruskalWallis1">OFFSET([4]KruskalWallis!$K$16,0,0,COUNT([4]KruskalWallis!$K$1:$K$65536))</definedName>
    <definedName name="KruskalWallis10" localSheetId="8">OFFSET([3]KruskalWallis!$T$16,0,0,COUNT([3]KruskalWallis!$T$1:$T$65536))</definedName>
    <definedName name="KruskalWallis10">OFFSET([4]KruskalWallis!$T$16,0,0,COUNT([4]KruskalWallis!$T$1:$T$65536))</definedName>
    <definedName name="KruskalWallis2" localSheetId="8">OFFSET([3]KruskalWallis!$L$16,0,0,COUNT([3]KruskalWallis!$L$1:$L$65536))</definedName>
    <definedName name="KruskalWallis2">OFFSET([4]KruskalWallis!$L$16,0,0,COUNT([4]KruskalWallis!$L$1:$L$65536))</definedName>
    <definedName name="KruskalWallis3" localSheetId="8">OFFSET([3]KruskalWallis!$M$16,0,0,COUNT([3]KruskalWallis!$M$1:$M$65536))</definedName>
    <definedName name="KruskalWallis3">OFFSET([4]KruskalWallis!$M$16,0,0,COUNT([4]KruskalWallis!$M$1:$M$65536))</definedName>
    <definedName name="KruskalWallis4" localSheetId="8">OFFSET([3]KruskalWallis!$N$16,0,0,COUNT([3]KruskalWallis!$N$1:$N$65536))</definedName>
    <definedName name="KruskalWallis4">OFFSET([4]KruskalWallis!$N$16,0,0,COUNT([4]KruskalWallis!$N$1:$N$65536))</definedName>
    <definedName name="KruskalWallis5" localSheetId="8">OFFSET([3]KruskalWallis!$O$16,0,0,COUNT([3]KruskalWallis!$O$1:$O$65536))</definedName>
    <definedName name="KruskalWallis5">OFFSET([4]KruskalWallis!$O$16,0,0,COUNT([4]KruskalWallis!$O$1:$O$65536))</definedName>
    <definedName name="KruskalWallis6" localSheetId="8">OFFSET([3]KruskalWallis!$P$16,0,0,COUNT([3]KruskalWallis!$P$1:$P$65536))</definedName>
    <definedName name="KruskalWallis6">OFFSET([4]KruskalWallis!$P$16,0,0,COUNT([4]KruskalWallis!$P$1:$P$65536))</definedName>
    <definedName name="KruskalWallis7" localSheetId="8">OFFSET([3]KruskalWallis!$Q$16,0,0,COUNT([3]KruskalWallis!$Q$1:$Q$65536))</definedName>
    <definedName name="KruskalWallis7">OFFSET([4]KruskalWallis!$Q$16,0,0,COUNT([4]KruskalWallis!$Q$1:$Q$65536))</definedName>
    <definedName name="KruskalWallis8" localSheetId="8">OFFSET([3]KruskalWallis!$R$16,0,0,COUNT([3]KruskalWallis!$R$1:$R$65536))</definedName>
    <definedName name="KruskalWallis8">OFFSET([4]KruskalWallis!$R$16,0,0,COUNT([4]KruskalWallis!$R$1:$R$65536))</definedName>
    <definedName name="KruskalWallis9" localSheetId="8">OFFSET([3]KruskalWallis!$S$16,0,0,COUNT([3]KruskalWallis!$S$1:$S$65536))</definedName>
    <definedName name="KruskalWallis9">OFFSET([4]KruskalWallis!$S$16,0,0,COUNT([4]KruskalWallis!$S$1:$S$65536))</definedName>
    <definedName name="KruskalWallisNonBlank1" localSheetId="8">OFFSET([3]KruskalWallis!$K$16,0,0,COUNTA([3]KruskalWallis!$K$1:$K$65536)-1)</definedName>
    <definedName name="KruskalWallisNonBlank1">OFFSET([4]KruskalWallis!$K$16,0,0,COUNTA([4]KruskalWallis!$K$1:$K$65536)-1)</definedName>
    <definedName name="KruskalWallisNonBlank10" localSheetId="8">OFFSET([3]KruskalWallis!$T$16,0,0,COUNTA([3]KruskalWallis!$T$1:$T$65536)-1)</definedName>
    <definedName name="KruskalWallisNonBlank10">OFFSET([4]KruskalWallis!$T$16,0,0,COUNTA([4]KruskalWallis!$T$1:$T$65536)-1)</definedName>
    <definedName name="KruskalWallisNonBlank2" localSheetId="8">OFFSET([3]KruskalWallis!$L$16,0,0,COUNTA([3]KruskalWallis!$L$1:$L$65536)-1)</definedName>
    <definedName name="KruskalWallisNonBlank2">OFFSET([4]KruskalWallis!$L$16,0,0,COUNTA([4]KruskalWallis!$L$1:$L$65536)-1)</definedName>
    <definedName name="KruskalWallisNonBlank3" localSheetId="8">OFFSET([3]KruskalWallis!$M$16,0,0,COUNTA([3]KruskalWallis!$M$1:$M$65536)-2)</definedName>
    <definedName name="KruskalWallisNonBlank3">OFFSET([4]KruskalWallis!$M$16,0,0,COUNTA([4]KruskalWallis!$M$1:$M$65536)-2)</definedName>
    <definedName name="KruskalWallisNonBlank4" localSheetId="8">OFFSET([3]KruskalWallis!$N$16,0,0,COUNTA([3]KruskalWallis!$N$1:$N$65536)-1)</definedName>
    <definedName name="KruskalWallisNonBlank4">OFFSET([4]KruskalWallis!$N$16,0,0,COUNTA([4]KruskalWallis!$N$1:$N$65536)-1)</definedName>
    <definedName name="KruskalWallisNonBlank5" localSheetId="8">OFFSET([3]KruskalWallis!$O$16,0,0,COUNTA([3]KruskalWallis!$O$1:$O$65536)-2)</definedName>
    <definedName name="KruskalWallisNonBlank5">OFFSET([4]KruskalWallis!$O$16,0,0,COUNTA([4]KruskalWallis!$O$1:$O$65536)-2)</definedName>
    <definedName name="KruskalWallisNonBlank6" localSheetId="8">OFFSET([3]KruskalWallis!$P$16,0,0,COUNTA([3]KruskalWallis!$P$1:$P$65536)-1)</definedName>
    <definedName name="KruskalWallisNonBlank6">OFFSET([4]KruskalWallis!$P$16,0,0,COUNTA([4]KruskalWallis!$P$1:$P$65536)-1)</definedName>
    <definedName name="KruskalWallisNonBlank7" localSheetId="8">OFFSET([3]KruskalWallis!$Q$16,0,0,COUNTA([3]KruskalWallis!$Q$1:$Q$65536)-1)</definedName>
    <definedName name="KruskalWallisNonBlank7">OFFSET([4]KruskalWallis!$Q$16,0,0,COUNTA([4]KruskalWallis!$Q$1:$Q$65536)-1)</definedName>
    <definedName name="KruskalWallisNonBlank8" localSheetId="8">OFFSET([3]KruskalWallis!$R$16,0,0,COUNTA([3]KruskalWallis!$R$1:$R$65536)-1)</definedName>
    <definedName name="KruskalWallisNonBlank8">OFFSET([4]KruskalWallis!$R$16,0,0,COUNTA([4]KruskalWallis!$R$1:$R$65536)-1)</definedName>
    <definedName name="KruskalWallisNonBlank9" localSheetId="8">OFFSET([3]KruskalWallis!$S$16,0,0,COUNTA([3]KruskalWallis!$S$1:$S$65536)-1)</definedName>
    <definedName name="KruskalWallisNonBlank9">OFFSET([4]KruskalWallis!$S$16,0,0,COUNTA([4]KruskalWallis!$S$1:$S$65536)-1)</definedName>
    <definedName name="LCLr">OFFSET(#REF!,0,0,,COUNT(#REF!))</definedName>
    <definedName name="LCLx">OFFSET(#REF!,0,0,,COUNT(#REF!))</definedName>
    <definedName name="LSL" localSheetId="8">OFFSET('[1]Behind the scenes'!$E$89,'[1]Behind the scenes'!$L$88,0,'[1]Behind the scenes'!$L$90)</definedName>
    <definedName name="LSL">OFFSET('[2]Behind the scenes'!$E$89,'[2]Behind the scenes'!$L$88,0,'[2]Behind the scenes'!$L$90)</definedName>
    <definedName name="MannWhitney1" localSheetId="8">OFFSET([3]MannWhitney!$K$16,0,0,COUNT([3]MannWhitney!$K$1:$K$65536))</definedName>
    <definedName name="MannWhitney1">OFFSET([4]MannWhitney!$K$16,0,0,COUNT([4]MannWhitney!$K$1:$K$65536))</definedName>
    <definedName name="MannWhitney2" localSheetId="8">OFFSET([3]MannWhitney!$L$16,0,0,COUNT([3]MannWhitney!$L$1:$L$65536))</definedName>
    <definedName name="MannWhitney2">OFFSET([4]MannWhitney!$L$16,0,0,COUNT([4]MannWhitney!$L$1:$L$65536))</definedName>
    <definedName name="MannWhitneyNonBlank1" localSheetId="8">OFFSET([3]MannWhitney!$K$16,0,0,COUNTA([3]MannWhitney!$K$1:$K$65536)-1)</definedName>
    <definedName name="MannWhitneyNonBlank1">OFFSET([4]MannWhitney!$K$16,0,0,COUNTA([4]MannWhitney!$K$1:$K$65536)-1)</definedName>
    <definedName name="MannWhitneyNonBlank2" localSheetId="8">OFFSET([3]MannWhitney!$L$16,0,0,COUNTA([3]MannWhitney!$L$1:$L$65536)-1)</definedName>
    <definedName name="MannWhitneyNonBlank2">OFFSET([4]MannWhitney!$L$16,0,0,COUNTA([4]MannWhitney!$L$1:$L$65536)-1)</definedName>
    <definedName name="Normal" localSheetId="8">OFFSET('[1]Behind the scenes'!$B$89,'[1]Behind the scenes'!$L$88,0,'[1]Behind the scenes'!$L$90)</definedName>
    <definedName name="Normal">OFFSET('[2]Behind the scenes'!$B$89,'[2]Behind the scenes'!$L$88,0,'[2]Behind the scenes'!$L$90)</definedName>
    <definedName name="OneSampSignData" localSheetId="8">OFFSET([3]OneSampleSignTest!$K$16,0,0,COUNT([3]OneSampleSignTest!$K$1:$K$65536))</definedName>
    <definedName name="OneSampSignData">OFFSET([4]OneSampleSignTest!$K$16,0,0,COUNT([4]OneSampleSignTest!$K$1:$K$65536))</definedName>
    <definedName name="OneSampSignDataNonBlank" localSheetId="8">OFFSET([3]OneSampleSignTest!$K$16,0,0,COUNTA([3]OneSampleSignTest!$K$1:$K$65536)-1)</definedName>
    <definedName name="OneSampSignDataNonBlank">OFFSET([4]OneSampleSignTest!$K$16,0,0,COUNTA([4]OneSampleSignTest!$K$1:$K$65536)-1)</definedName>
    <definedName name="OneSampWilcoxon" localSheetId="8">OFFSET([3]OneSampleWilcoxon!$K$16,0,0,COUNT([3]OneSampleWilcoxon!$K$1:$K$65536))</definedName>
    <definedName name="OneSampWilcoxon">OFFSET([4]OneSampleWilcoxon!$K$16,0,0,COUNT([4]OneSampleWilcoxon!$K$1:$K$65536))</definedName>
    <definedName name="OneSampWilcoxonNonBlank" localSheetId="8">OFFSET([3]OneSampleWilcoxon!$K$16,0,0,COUNTA([3]OneSampleWilcoxon!$K$1:$K$65536)-1)</definedName>
    <definedName name="OneSampWilcoxonNonBlank">OFFSET([4]OneSampleWilcoxon!$K$16,0,0,COUNTA([4]OneSampleWilcoxon!$K$1:$K$65536)-1)</definedName>
    <definedName name="PairedSignData1" localSheetId="8">OFFSET([3]PairedSamplesSignTest!$K$16,0,0,COUNT([3]PairedSamplesSignTest!$K$1:$K$65536))</definedName>
    <definedName name="PairedSignData1">OFFSET([4]PairedSamplesSignTest!$K$16,0,0,COUNT([4]PairedSamplesSignTest!$K$1:$K$65536))</definedName>
    <definedName name="PairedSignData2" localSheetId="8">OFFSET([3]PairedSamplesSignTest!$L$16,0,0,COUNT([3]PairedSamplesSignTest!$L$1:$L$65536))</definedName>
    <definedName name="PairedSignData2">OFFSET([4]PairedSamplesSignTest!$L$16,0,0,COUNT([4]PairedSamplesSignTest!$L$1:$L$65536))</definedName>
    <definedName name="PairedSignDataNonBlank1" localSheetId="8">OFFSET([3]PairedSamplesSignTest!$K$16,0,0,COUNTA([3]PairedSamplesSignTest!$K$1:$K$65536)-1)</definedName>
    <definedName name="PairedSignDataNonBlank1">OFFSET([4]PairedSamplesSignTest!$K$16,0,0,COUNTA([4]PairedSamplesSignTest!$K$1:$K$65536)-1)</definedName>
    <definedName name="PairedSignDataNonBlank2" localSheetId="8">OFFSET([3]PairedSamplesSignTest!$L$16,0,0,COUNTA([3]PairedSamplesSignTest!$L$1:$L$65536)-1)</definedName>
    <definedName name="PairedSignDataNonBlank2">OFFSET([4]PairedSamplesSignTest!$L$16,0,0,COUNTA([4]PairedSamplesSignTest!$L$1:$L$65536)-1)</definedName>
    <definedName name="PairedWilcoxon1" localSheetId="8">OFFSET([3]PairedSamplesWilcoxon!$K$16,0,0,COUNT([3]PairedSamplesWilcoxon!$K$1:$K$65536))</definedName>
    <definedName name="PairedWilcoxon1">OFFSET([4]PairedSamplesWilcoxon!$K$16,0,0,COUNT([4]PairedSamplesWilcoxon!$K$1:$K$65536))</definedName>
    <definedName name="PairedWilcoxon2" localSheetId="8">OFFSET([3]PairedSamplesWilcoxon!$L$16,0,0,COUNT([3]PairedSamplesWilcoxon!$L$1:$L$65536))</definedName>
    <definedName name="PairedWilcoxon2">OFFSET([4]PairedSamplesWilcoxon!$L$16,0,0,COUNT([4]PairedSamplesWilcoxon!$L$1:$L$65536))</definedName>
    <definedName name="PairedWilcoxonNonBlank1" localSheetId="8">OFFSET([3]PairedSamplesWilcoxon!$K$16,0,0,COUNTA([3]PairedSamplesWilcoxon!$K$1:$K$65536)-1)</definedName>
    <definedName name="PairedWilcoxonNonBlank1">OFFSET([4]PairedSamplesWilcoxon!$K$16,0,0,COUNTA([4]PairedSamplesWilcoxon!$K$1:$K$65536)-1)</definedName>
    <definedName name="PairedWilcoxonNonBlank2" localSheetId="8">OFFSET([3]PairedSamplesWilcoxon!$L$16,0,0,COUNTA([3]PairedSamplesWilcoxon!$L$1:$L$65536)-1)</definedName>
    <definedName name="PairedWilcoxonNonBlank2">OFFSET([4]PairedSamplesWilcoxon!$L$16,0,0,COUNTA([4]PairedSamplesWilcoxon!$L$1:$L$65536)-1)</definedName>
    <definedName name="_xlnm.Print_Area" localSheetId="10">APPEARANCE!$A$1:$X$38</definedName>
    <definedName name="_xlnm.Print_Area" localSheetId="17">'CAPABILITY STUDY'!$A$1:$L$119</definedName>
    <definedName name="_xlnm.Print_Area" localSheetId="0">COVER!$C$2:$L$49</definedName>
    <definedName name="_xlnm.Print_Area" localSheetId="14">CPLAN!$A$1:$M$40</definedName>
    <definedName name="_xlnm.Print_Area" localSheetId="11">DFMEA!$A$1:$R$52</definedName>
    <definedName name="_xlnm.Print_Area" localSheetId="18">'DFMEA Ratings'!$A$1:$AI$21</definedName>
    <definedName name="_xlnm.Print_Area" localSheetId="5">DIMENSIONAL!#REF!</definedName>
    <definedName name="_xlnm.Print_Area" localSheetId="12">FLOW!$A$1:$M$55</definedName>
    <definedName name="_xlnm.Print_Area" localSheetId="28">'Gage R'!$A$1:$AA$59</definedName>
    <definedName name="_xlnm.Print_Area" localSheetId="25">'GR&amp;R ANOVA'!$A$1:$N$47</definedName>
    <definedName name="_xlnm.Print_Area" localSheetId="22">'GR&amp;R ATT(Risk)'!$A$1:$M$115</definedName>
    <definedName name="_xlnm.Print_Area" localSheetId="24">'GR&amp;R VAR(Tol)'!$A$1:$Y$46</definedName>
    <definedName name="_xlnm.Print_Area" localSheetId="23">'GR&amp;R VAR(TV)'!$A$1:$Y$47</definedName>
    <definedName name="_xlnm.Print_Area" localSheetId="27">'GR&amp;R X&amp;R'!$A$1:$AF$116</definedName>
    <definedName name="_xlnm.Print_Area" localSheetId="21">Graph!$A$1:$L$65</definedName>
    <definedName name="_xlnm.Print_Area" localSheetId="26">Graphical!$A$1:$N$443</definedName>
    <definedName name="_xlnm.Print_Area" localSheetId="1">INTRO!$B$1:$E$62</definedName>
    <definedName name="_xlnm.Print_Area" localSheetId="3">LABELING!$A$1:$I$30</definedName>
    <definedName name="_xlnm.Print_Area" localSheetId="15">'MASTER SAMPLE PHOTO'!$A$1:$L$49</definedName>
    <definedName name="_xlnm.Print_Area" localSheetId="13">PFMEA!$A$1:$R$51</definedName>
    <definedName name="_xlnm.Print_Area" localSheetId="2">'PPAP REQUIREMENTS'!$A$1:$K$37</definedName>
    <definedName name="_xlnm.Print_Area" localSheetId="7">'PRINT NOTES'!$A$1:$L$49</definedName>
    <definedName name="_xlnm.Print_Area" localSheetId="8">'PRINT NOTES - PAINT'!$A$1:$L$38</definedName>
    <definedName name="_xlnm.Print_Area" localSheetId="9">'PRINT NOTES - WELDING'!$A$1:$L$47</definedName>
    <definedName name="_xlnm.Print_Area" localSheetId="4">PSW!$A$1:$S$68</definedName>
    <definedName name="_xlnm.Print_Area" localSheetId="16">TOOLING!$A$1:$L$48</definedName>
    <definedName name="_xlnm.Print_Titles" localSheetId="14">CPLAN!$1:$15</definedName>
    <definedName name="_xlnm.Print_Titles" localSheetId="11">DFMEA!$1:$16</definedName>
    <definedName name="_xlnm.Print_Titles" localSheetId="5">DIMENSIONAL!#REF!</definedName>
    <definedName name="_xlnm.Print_Titles" localSheetId="12">FLOW!$1:$15</definedName>
    <definedName name="_xlnm.Print_Titles" localSheetId="25">'GR&amp;R ANOVA'!$1:$9</definedName>
    <definedName name="_xlnm.Print_Titles" localSheetId="22">'GR&amp;R ATT(Risk)'!$1:$7</definedName>
    <definedName name="_xlnm.Print_Titles" localSheetId="23">'GR&amp;R VAR(TV)'!$1:$4</definedName>
    <definedName name="_xlnm.Print_Titles" localSheetId="27">'GR&amp;R X&amp;R'!$1:$11</definedName>
    <definedName name="_xlnm.Print_Titles" localSheetId="26">Graphical!$1:$9</definedName>
    <definedName name="_xlnm.Print_Titles" localSheetId="15">'MASTER SAMPLE PHOTO'!$1:$11</definedName>
    <definedName name="_xlnm.Print_Titles" localSheetId="13">PFMEA!$1:$16</definedName>
    <definedName name="_xlnm.Print_Titles" localSheetId="7">'PRINT NOTES'!$1:$9</definedName>
    <definedName name="_xlnm.Print_Titles" localSheetId="8">'PRINT NOTES - PAINT'!$1:$13</definedName>
    <definedName name="_xlnm.Print_Titles" localSheetId="9">'PRINT NOTES - WELDING'!$1:$9</definedName>
    <definedName name="_xlnm.Print_Titles" localSheetId="16">TOOLING!$1:$11</definedName>
    <definedName name="Range">OFFSET(#REF!,0,0,,COUNT(#REF!))</definedName>
    <definedName name="Rbar">OFFSET(#REF!,0,0,,COUNT(#REF!))</definedName>
    <definedName name="RPNlimit" localSheetId="13">PFMEA!$K$53</definedName>
    <definedName name="RPNlimit">#REF!</definedName>
    <definedName name="Sigma" localSheetId="8">OFFSET('[1]Behind the scenes'!$H$89,'[1]Behind the scenes'!$L$88,0,'[1]Behind the scenes'!$L$90)</definedName>
    <definedName name="Sigma">OFFSET('[2]Behind the scenes'!$H$89,'[2]Behind the scenes'!$L$88,0,'[2]Behind the scenes'!$L$90)</definedName>
    <definedName name="UCLr">OFFSET(#REF!,0,0,,COUNT(#REF!))</definedName>
    <definedName name="UCLx">OFFSET(#REF!,0,0,,COUNT(#REF!))</definedName>
    <definedName name="USL" localSheetId="8">OFFSET('[1]Behind the scenes'!$F$89,'[1]Behind the scenes'!$L$88,0,'[1]Behind the scenes'!$L$90)</definedName>
    <definedName name="USL">OFFSET('[2]Behind the scenes'!$F$89,'[2]Behind the scenes'!$L$88,0,'[2]Behind the scenes'!$L$90)</definedName>
    <definedName name="Xbar">OFFSET(#REF!,0,0,,COUNT(#REF!))</definedName>
    <definedName name="Xbarbar">OFFSET(#REF!,0,0,,COUNT(#REF!))</definedName>
    <definedName name="Xlabels" localSheetId="8">OFFSET('[1]Behind the scenes'!$A$89,'[1]Behind the scenes'!$L$88,0,'[1]Behind the scenes'!$L$90)</definedName>
    <definedName name="Xlabels">OFFSET('[2]Behind the scenes'!$A$89,'[2]Behind the scenes'!$L$88,0,'[2]Behind the scenes'!$L$90)</definedName>
    <definedName name="Z_4386EC60_C10A_4757_8A9B_A7E03A340F6B_.wvu.Cols" localSheetId="0" hidden="1">COVER!$A:$A</definedName>
    <definedName name="Z_4386EC60_C10A_4757_8A9B_A7E03A340F6B_.wvu.PrintArea" localSheetId="17" hidden="1">'CAPABILITY STUDY'!$A$1:$L$119</definedName>
    <definedName name="Z_4386EC60_C10A_4757_8A9B_A7E03A340F6B_.wvu.PrintArea" localSheetId="0" hidden="1">COVER!$C$2:$L$49</definedName>
    <definedName name="Z_4386EC60_C10A_4757_8A9B_A7E03A340F6B_.wvu.PrintArea" localSheetId="18" hidden="1">'DFMEA Ratings'!$A$1:$AI$21</definedName>
    <definedName name="Z_4386EC60_C10A_4757_8A9B_A7E03A340F6B_.wvu.PrintArea" localSheetId="5" hidden="1">DIMENSIONAL!#REF!</definedName>
    <definedName name="Z_4386EC60_C10A_4757_8A9B_A7E03A340F6B_.wvu.PrintArea" localSheetId="12" hidden="1">FLOW!$A$1:$M$55</definedName>
    <definedName name="Z_4386EC60_C10A_4757_8A9B_A7E03A340F6B_.wvu.PrintArea" localSheetId="28" hidden="1">'Gage R'!$A$1:$AA$59</definedName>
    <definedName name="Z_4386EC60_C10A_4757_8A9B_A7E03A340F6B_.wvu.PrintArea" localSheetId="25" hidden="1">'GR&amp;R ANOVA'!$A$1:$N$60</definedName>
    <definedName name="Z_4386EC60_C10A_4757_8A9B_A7E03A340F6B_.wvu.PrintArea" localSheetId="22" hidden="1">'GR&amp;R ATT(Risk)'!$A$1:$M$115</definedName>
    <definedName name="Z_4386EC60_C10A_4757_8A9B_A7E03A340F6B_.wvu.PrintArea" localSheetId="23" hidden="1">'GR&amp;R VAR(TV)'!$A$1:$Y$47</definedName>
    <definedName name="Z_4386EC60_C10A_4757_8A9B_A7E03A340F6B_.wvu.PrintArea" localSheetId="27" hidden="1">'GR&amp;R X&amp;R'!$A$1:$AF$116</definedName>
    <definedName name="Z_4386EC60_C10A_4757_8A9B_A7E03A340F6B_.wvu.PrintArea" localSheetId="26" hidden="1">Graphical!$A$1:$N$443</definedName>
    <definedName name="Z_4386EC60_C10A_4757_8A9B_A7E03A340F6B_.wvu.PrintArea" localSheetId="1" hidden="1">INTRO!$B$1:$E$63</definedName>
    <definedName name="Z_4386EC60_C10A_4757_8A9B_A7E03A340F6B_.wvu.PrintArea" localSheetId="15" hidden="1">'MASTER SAMPLE PHOTO'!$A$1:$L$49</definedName>
    <definedName name="Z_4386EC60_C10A_4757_8A9B_A7E03A340F6B_.wvu.PrintArea" localSheetId="13" hidden="1">PFMEA!$A$1:$R$51</definedName>
    <definedName name="Z_4386EC60_C10A_4757_8A9B_A7E03A340F6B_.wvu.PrintArea" localSheetId="2" hidden="1">'PPAP REQUIREMENTS'!$A$1:$K$37</definedName>
    <definedName name="Z_4386EC60_C10A_4757_8A9B_A7E03A340F6B_.wvu.PrintArea" localSheetId="7" hidden="1">'PRINT NOTES'!$A$1:$L$49</definedName>
    <definedName name="Z_4386EC60_C10A_4757_8A9B_A7E03A340F6B_.wvu.PrintArea" localSheetId="8" hidden="1">'PRINT NOTES - PAINT'!$A$1:$L$38</definedName>
    <definedName name="Z_4386EC60_C10A_4757_8A9B_A7E03A340F6B_.wvu.PrintArea" localSheetId="9" hidden="1">'PRINT NOTES - WELDING'!$A$1:$L$47</definedName>
    <definedName name="Z_4386EC60_C10A_4757_8A9B_A7E03A340F6B_.wvu.PrintArea" localSheetId="4" hidden="1">PSW!$A$1:$S$68</definedName>
    <definedName name="Z_4386EC60_C10A_4757_8A9B_A7E03A340F6B_.wvu.PrintArea" localSheetId="16" hidden="1">TOOLING!$A$1:$L$48</definedName>
    <definedName name="Z_4386EC60_C10A_4757_8A9B_A7E03A340F6B_.wvu.PrintTitles" localSheetId="14" hidden="1">CPLAN!$1:$15</definedName>
    <definedName name="Z_4386EC60_C10A_4757_8A9B_A7E03A340F6B_.wvu.PrintTitles" localSheetId="11" hidden="1">DFMEA!$1:$16</definedName>
    <definedName name="Z_4386EC60_C10A_4757_8A9B_A7E03A340F6B_.wvu.PrintTitles" localSheetId="5" hidden="1">DIMENSIONAL!#REF!</definedName>
    <definedName name="Z_4386EC60_C10A_4757_8A9B_A7E03A340F6B_.wvu.PrintTitles" localSheetId="12" hidden="1">FLOW!$1:$15</definedName>
    <definedName name="Z_4386EC60_C10A_4757_8A9B_A7E03A340F6B_.wvu.PrintTitles" localSheetId="25" hidden="1">'GR&amp;R ANOVA'!$1:$9</definedName>
    <definedName name="Z_4386EC60_C10A_4757_8A9B_A7E03A340F6B_.wvu.PrintTitles" localSheetId="22" hidden="1">'GR&amp;R ATT(Risk)'!$1:$7</definedName>
    <definedName name="Z_4386EC60_C10A_4757_8A9B_A7E03A340F6B_.wvu.PrintTitles" localSheetId="23" hidden="1">'GR&amp;R VAR(TV)'!$1:$4</definedName>
    <definedName name="Z_4386EC60_C10A_4757_8A9B_A7E03A340F6B_.wvu.PrintTitles" localSheetId="27" hidden="1">'GR&amp;R X&amp;R'!$1:$11</definedName>
    <definedName name="Z_4386EC60_C10A_4757_8A9B_A7E03A340F6B_.wvu.PrintTitles" localSheetId="26" hidden="1">Graphical!$1:$9</definedName>
    <definedName name="Z_4386EC60_C10A_4757_8A9B_A7E03A340F6B_.wvu.PrintTitles" localSheetId="15" hidden="1">'MASTER SAMPLE PHOTO'!$1:$11</definedName>
    <definedName name="Z_4386EC60_C10A_4757_8A9B_A7E03A340F6B_.wvu.PrintTitles" localSheetId="13" hidden="1">PFMEA!$1:$16</definedName>
    <definedName name="Z_4386EC60_C10A_4757_8A9B_A7E03A340F6B_.wvu.PrintTitles" localSheetId="7" hidden="1">'PRINT NOTES'!$1:$9</definedName>
    <definedName name="Z_4386EC60_C10A_4757_8A9B_A7E03A340F6B_.wvu.PrintTitles" localSheetId="8" hidden="1">'PRINT NOTES - PAINT'!$1:$13</definedName>
    <definedName name="Z_4386EC60_C10A_4757_8A9B_A7E03A340F6B_.wvu.PrintTitles" localSheetId="9" hidden="1">'PRINT NOTES - WELDING'!$1:$9</definedName>
    <definedName name="Z_4386EC60_C10A_4757_8A9B_A7E03A340F6B_.wvu.PrintTitles" localSheetId="16" hidden="1">TOOLING!$1:$11</definedName>
    <definedName name="Z_4386EC60_C10A_4757_8A9B_A7E03A340F6B_.wvu.Rows" localSheetId="17" hidden="1">'CAPABILITY STUDY'!$72:$116</definedName>
  </definedNames>
  <calcPr calcId="191029"/>
  <customWorkbookViews>
    <customWorkbookView name="Andrea J Krueger - Personal View" guid="{4386EC60-C10A-4757-8A9B-A7E03A340F6B}" mergeInterval="0" personalView="1" maximized="1" xWindow="1" yWindow="1" windowWidth="1280" windowHeight="794" tabRatio="949"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 i="10" l="1"/>
  <c r="E7" i="10"/>
  <c r="D5" i="9"/>
  <c r="D5" i="8"/>
  <c r="D5" i="7"/>
  <c r="E5" i="6"/>
  <c r="K5" i="7"/>
  <c r="K5" i="8"/>
  <c r="K5" i="9"/>
  <c r="R5" i="10"/>
  <c r="C5" i="10"/>
  <c r="I3" i="9"/>
  <c r="I3" i="8"/>
  <c r="I3" i="7"/>
  <c r="I2" i="7"/>
  <c r="I2" i="8"/>
  <c r="I2" i="9"/>
  <c r="C3" i="10"/>
  <c r="W7" i="10"/>
  <c r="C3" i="9"/>
  <c r="C3" i="8"/>
  <c r="C3" i="7"/>
  <c r="C2" i="9"/>
  <c r="C2" i="8"/>
  <c r="C2" i="7"/>
  <c r="C2" i="6"/>
  <c r="L5" i="6"/>
  <c r="J3" i="6"/>
  <c r="J2" i="6"/>
  <c r="C3" i="6"/>
  <c r="I18" i="5" l="1"/>
  <c r="B12" i="5"/>
  <c r="H12" i="5"/>
  <c r="F6" i="5"/>
  <c r="O6" i="5"/>
  <c r="F50" i="6"/>
  <c r="E50" i="6"/>
  <c r="F49" i="6"/>
  <c r="E49" i="6"/>
  <c r="F48" i="6"/>
  <c r="E48" i="6"/>
  <c r="F47" i="6"/>
  <c r="E47" i="6"/>
  <c r="F46" i="6"/>
  <c r="E46" i="6"/>
  <c r="F45" i="6"/>
  <c r="E45" i="6"/>
  <c r="F44" i="6"/>
  <c r="E44" i="6"/>
  <c r="F43" i="6"/>
  <c r="E43" i="6"/>
  <c r="F42" i="6"/>
  <c r="E42" i="6"/>
  <c r="F41" i="6"/>
  <c r="E41" i="6"/>
  <c r="F40" i="6"/>
  <c r="E40" i="6"/>
  <c r="F39" i="6"/>
  <c r="E39" i="6"/>
  <c r="F38" i="6"/>
  <c r="E38" i="6"/>
  <c r="F37" i="6"/>
  <c r="E37" i="6"/>
  <c r="F36" i="6"/>
  <c r="E36" i="6"/>
  <c r="F35" i="6"/>
  <c r="E35" i="6"/>
  <c r="F34" i="6"/>
  <c r="E34" i="6"/>
  <c r="F33" i="6"/>
  <c r="E33" i="6"/>
  <c r="F32" i="6"/>
  <c r="E32" i="6"/>
  <c r="F31" i="6"/>
  <c r="E31" i="6"/>
  <c r="F30" i="6"/>
  <c r="E30" i="6"/>
  <c r="F29" i="6"/>
  <c r="E29" i="6"/>
  <c r="F28" i="6"/>
  <c r="E28" i="6"/>
  <c r="F27" i="6"/>
  <c r="E27" i="6"/>
  <c r="F26" i="6"/>
  <c r="E26" i="6"/>
  <c r="F25" i="6"/>
  <c r="E25" i="6"/>
  <c r="F24" i="6"/>
  <c r="E24" i="6"/>
  <c r="F23" i="6"/>
  <c r="E23" i="6"/>
  <c r="F22" i="6"/>
  <c r="E22" i="6"/>
  <c r="F21" i="6"/>
  <c r="E21" i="6"/>
  <c r="F20" i="6"/>
  <c r="E20" i="6"/>
  <c r="F19" i="6"/>
  <c r="E19" i="6"/>
  <c r="F18" i="6"/>
  <c r="E18" i="6"/>
  <c r="F17" i="6"/>
  <c r="E17" i="6"/>
  <c r="F16" i="6"/>
  <c r="E16" i="6"/>
  <c r="F15" i="6"/>
  <c r="E15" i="6"/>
  <c r="F14" i="6"/>
  <c r="E14" i="6"/>
  <c r="F13" i="6"/>
  <c r="E13" i="6"/>
  <c r="F12" i="6"/>
  <c r="E12" i="6"/>
  <c r="F11" i="6"/>
  <c r="E11" i="6"/>
  <c r="F10" i="6"/>
  <c r="E10" i="6"/>
  <c r="G18" i="5" l="1"/>
  <c r="E18" i="5"/>
  <c r="B18" i="5"/>
  <c r="B15" i="5"/>
  <c r="N8" i="5"/>
  <c r="D6" i="3"/>
  <c r="B7" i="3"/>
  <c r="N2" i="5"/>
  <c r="B6" i="3"/>
  <c r="D2" i="5"/>
  <c r="D13" i="4"/>
  <c r="D17" i="4"/>
  <c r="B9" i="3"/>
  <c r="D16" i="4"/>
  <c r="B8" i="3"/>
  <c r="D15" i="4"/>
  <c r="D14" i="4"/>
  <c r="G35" i="25" l="1"/>
  <c r="G34" i="25"/>
  <c r="I34" i="25" s="1"/>
  <c r="J68" i="17"/>
  <c r="C5" i="17"/>
  <c r="C22" i="17" s="1"/>
  <c r="C4" i="17"/>
  <c r="C21" i="17" s="1"/>
  <c r="C3" i="17"/>
  <c r="C20" i="17" s="1"/>
  <c r="D7" i="3"/>
  <c r="K5" i="16"/>
  <c r="C3" i="16"/>
  <c r="C2" i="16"/>
  <c r="C3" i="15"/>
  <c r="C2" i="15"/>
  <c r="K5" i="15"/>
  <c r="Q6" i="28"/>
  <c r="A8" i="28"/>
  <c r="C13" i="28"/>
  <c r="AJ15" i="28"/>
  <c r="AK15" i="28" s="1"/>
  <c r="AL15" i="28" s="1"/>
  <c r="AM15" i="28" s="1"/>
  <c r="AN15" i="28" s="1"/>
  <c r="AO15" i="28" s="1"/>
  <c r="AP15" i="28" s="1"/>
  <c r="AQ15" i="28" s="1"/>
  <c r="AR15" i="28" s="1"/>
  <c r="AI18" i="28"/>
  <c r="AJ18" i="28"/>
  <c r="AK18" i="28"/>
  <c r="AL18" i="28"/>
  <c r="AM18" i="28"/>
  <c r="AN18" i="28"/>
  <c r="AO18" i="28"/>
  <c r="AP18" i="28"/>
  <c r="AQ18" i="28"/>
  <c r="AR18" i="28"/>
  <c r="C33" i="28"/>
  <c r="M33" i="28" s="1"/>
  <c r="AQ41" i="28" s="1"/>
  <c r="AJ37" i="28"/>
  <c r="AK37" i="28" s="1"/>
  <c r="AL37" i="28" s="1"/>
  <c r="AM37" i="28" s="1"/>
  <c r="AN37" i="28" s="1"/>
  <c r="AO37" i="28" s="1"/>
  <c r="AP37" i="28" s="1"/>
  <c r="AQ37" i="28" s="1"/>
  <c r="AR37" i="28" s="1"/>
  <c r="AI40" i="28"/>
  <c r="D47" i="28"/>
  <c r="E47" i="28" s="1"/>
  <c r="F47" i="28" s="1"/>
  <c r="G47" i="28" s="1"/>
  <c r="H47" i="28" s="1"/>
  <c r="I47" i="28" s="1"/>
  <c r="J47" i="28" s="1"/>
  <c r="K47" i="28" s="1"/>
  <c r="L47" i="28" s="1"/>
  <c r="D49" i="28"/>
  <c r="AJ40" i="28" s="1"/>
  <c r="E49" i="28"/>
  <c r="F49" i="28"/>
  <c r="G49" i="28"/>
  <c r="AM40" i="28"/>
  <c r="H49" i="28"/>
  <c r="AN40" i="28" s="1"/>
  <c r="I49" i="28"/>
  <c r="AO40" i="28" s="1"/>
  <c r="J49" i="28"/>
  <c r="AP40" i="28" s="1"/>
  <c r="K49" i="28"/>
  <c r="AQ40" i="28" s="1"/>
  <c r="L49" i="28"/>
  <c r="AR40" i="28" s="1"/>
  <c r="G55" i="28"/>
  <c r="R55" i="28"/>
  <c r="W55" i="28" s="1"/>
  <c r="T6" i="27"/>
  <c r="A8" i="27"/>
  <c r="C12" i="27"/>
  <c r="AK16" i="27" s="1"/>
  <c r="AK17" i="27" s="1"/>
  <c r="AJ14" i="27"/>
  <c r="AK14" i="27" s="1"/>
  <c r="AL14" i="27" s="1"/>
  <c r="AM14" i="27" s="1"/>
  <c r="AN14" i="27" s="1"/>
  <c r="AO14" i="27" s="1"/>
  <c r="AP14" i="27" s="1"/>
  <c r="AQ14" i="27" s="1"/>
  <c r="AR14" i="27" s="1"/>
  <c r="AS14" i="27" s="1"/>
  <c r="AT14" i="27" s="1"/>
  <c r="AU14" i="27" s="1"/>
  <c r="AV14" i="27" s="1"/>
  <c r="AW14" i="27" s="1"/>
  <c r="AX14" i="27" s="1"/>
  <c r="AY14" i="27" s="1"/>
  <c r="AZ14" i="27" s="1"/>
  <c r="BA14" i="27" s="1"/>
  <c r="BB14" i="27" s="1"/>
  <c r="BC14" i="27" s="1"/>
  <c r="BD14" i="27" s="1"/>
  <c r="BE14" i="27" s="1"/>
  <c r="BF14" i="27" s="1"/>
  <c r="BG14" i="27" s="1"/>
  <c r="BH14" i="27" s="1"/>
  <c r="BI14" i="27" s="1"/>
  <c r="BJ14" i="27" s="1"/>
  <c r="BK14" i="27" s="1"/>
  <c r="BL14" i="27" s="1"/>
  <c r="BA16" i="27"/>
  <c r="BA17" i="27" s="1"/>
  <c r="BK16" i="27"/>
  <c r="BK17" i="27" s="1"/>
  <c r="AI20" i="27"/>
  <c r="H33" i="27"/>
  <c r="AP37" i="27" s="1"/>
  <c r="M33" i="27"/>
  <c r="AL40" i="27" s="1"/>
  <c r="AJ36" i="27"/>
  <c r="AK36" i="27" s="1"/>
  <c r="AL36" i="27" s="1"/>
  <c r="AM36" i="27" s="1"/>
  <c r="AN36" i="27" s="1"/>
  <c r="AO36" i="27" s="1"/>
  <c r="AP36" i="27" s="1"/>
  <c r="AQ36" i="27" s="1"/>
  <c r="AR36" i="27" s="1"/>
  <c r="AS36" i="27" s="1"/>
  <c r="AT36" i="27" s="1"/>
  <c r="AU36" i="27" s="1"/>
  <c r="AV36" i="27" s="1"/>
  <c r="AW36" i="27" s="1"/>
  <c r="AX36" i="27" s="1"/>
  <c r="AY36" i="27" s="1"/>
  <c r="AZ36" i="27" s="1"/>
  <c r="BA36" i="27" s="1"/>
  <c r="BB36" i="27" s="1"/>
  <c r="BC36" i="27" s="1"/>
  <c r="BD36" i="27" s="1"/>
  <c r="BE36" i="27" s="1"/>
  <c r="BF36" i="27" s="1"/>
  <c r="BG36" i="27" s="1"/>
  <c r="BH36" i="27" s="1"/>
  <c r="BI36" i="27" s="1"/>
  <c r="BJ36" i="27" s="1"/>
  <c r="BK36" i="27" s="1"/>
  <c r="BL36" i="27" s="1"/>
  <c r="AO40" i="27"/>
  <c r="AW40" i="27"/>
  <c r="AX40" i="27"/>
  <c r="D55" i="27"/>
  <c r="E55" i="27" s="1"/>
  <c r="F55" i="27" s="1"/>
  <c r="G55" i="27" s="1"/>
  <c r="H55" i="27" s="1"/>
  <c r="I55" i="27" s="1"/>
  <c r="J55" i="27" s="1"/>
  <c r="K55" i="27" s="1"/>
  <c r="L55" i="27" s="1"/>
  <c r="N55" i="27"/>
  <c r="O55" i="27" s="1"/>
  <c r="P55" i="27" s="1"/>
  <c r="Q55" i="27" s="1"/>
  <c r="R55" i="27" s="1"/>
  <c r="S55" i="27" s="1"/>
  <c r="T55" i="27" s="1"/>
  <c r="U55" i="27" s="1"/>
  <c r="V55" i="27" s="1"/>
  <c r="X55" i="27"/>
  <c r="Y55" i="27" s="1"/>
  <c r="Z55" i="27" s="1"/>
  <c r="AA55" i="27" s="1"/>
  <c r="AB55" i="27" s="1"/>
  <c r="AC55" i="27" s="1"/>
  <c r="AD55" i="27" s="1"/>
  <c r="AE55" i="27" s="1"/>
  <c r="AF55" i="27" s="1"/>
  <c r="C61" i="27"/>
  <c r="D61" i="27"/>
  <c r="E61" i="27"/>
  <c r="F61" i="27"/>
  <c r="G61" i="27"/>
  <c r="H61" i="27"/>
  <c r="I61" i="27"/>
  <c r="J61" i="27"/>
  <c r="K61" i="27"/>
  <c r="L61" i="27"/>
  <c r="M61" i="27"/>
  <c r="N61" i="27"/>
  <c r="O61" i="27"/>
  <c r="P61" i="27"/>
  <c r="Q61" i="27"/>
  <c r="R61" i="27"/>
  <c r="S61" i="27"/>
  <c r="T61" i="27"/>
  <c r="U61" i="27"/>
  <c r="V61" i="27"/>
  <c r="W61" i="27"/>
  <c r="X61" i="27"/>
  <c r="Y61" i="27"/>
  <c r="Z61" i="27"/>
  <c r="AA61" i="27"/>
  <c r="AB61" i="27"/>
  <c r="AC61" i="27"/>
  <c r="AD61" i="27"/>
  <c r="AE61" i="27"/>
  <c r="AF61" i="27"/>
  <c r="C62" i="27"/>
  <c r="AB93" i="27" s="1"/>
  <c r="D62" i="27"/>
  <c r="AB94" i="27" s="1"/>
  <c r="E62" i="27"/>
  <c r="AB95" i="27" s="1"/>
  <c r="F62" i="27"/>
  <c r="G62" i="27"/>
  <c r="AB97" i="27" s="1"/>
  <c r="H62" i="27"/>
  <c r="AB98" i="27" s="1"/>
  <c r="I62" i="27"/>
  <c r="AB99" i="27" s="1"/>
  <c r="J62" i="27"/>
  <c r="AB100" i="27" s="1"/>
  <c r="K62" i="27"/>
  <c r="AB101" i="27" s="1"/>
  <c r="L62" i="27"/>
  <c r="AB102" i="27" s="1"/>
  <c r="M62" i="27"/>
  <c r="AB80" i="27" s="1"/>
  <c r="N62" i="27"/>
  <c r="O62" i="27"/>
  <c r="P62" i="27"/>
  <c r="Q62" i="27"/>
  <c r="R62" i="27"/>
  <c r="S62" i="27"/>
  <c r="T62" i="27"/>
  <c r="U62" i="27"/>
  <c r="V62" i="27"/>
  <c r="W62" i="27"/>
  <c r="AB81" i="27" s="1"/>
  <c r="X62" i="27"/>
  <c r="Y62" i="27"/>
  <c r="Z62" i="27"/>
  <c r="AA62" i="27"/>
  <c r="AB62" i="27"/>
  <c r="AC62" i="27"/>
  <c r="AD62" i="27"/>
  <c r="AE62" i="27"/>
  <c r="AF62" i="27"/>
  <c r="C63" i="27"/>
  <c r="AI39" i="27" s="1"/>
  <c r="D63" i="27"/>
  <c r="E63" i="27"/>
  <c r="AK39" i="27" s="1"/>
  <c r="F63" i="27"/>
  <c r="G63" i="27"/>
  <c r="H63" i="27"/>
  <c r="I63" i="27"/>
  <c r="AO39" i="27" s="1"/>
  <c r="J63" i="27"/>
  <c r="AP39" i="27" s="1"/>
  <c r="K63" i="27"/>
  <c r="L63" i="27"/>
  <c r="AR39" i="27" s="1"/>
  <c r="M63" i="27"/>
  <c r="M64" i="27" s="1"/>
  <c r="N63" i="27"/>
  <c r="O63" i="27"/>
  <c r="O64" i="27" s="1"/>
  <c r="P63" i="27"/>
  <c r="Q63" i="27"/>
  <c r="AW39" i="27" s="1"/>
  <c r="R63" i="27"/>
  <c r="AX39" i="27" s="1"/>
  <c r="S63" i="27"/>
  <c r="T63" i="27"/>
  <c r="AZ39" i="27" s="1"/>
  <c r="U63" i="27"/>
  <c r="V63" i="27"/>
  <c r="BB39" i="27" s="1"/>
  <c r="W63" i="27"/>
  <c r="BC39" i="27" s="1"/>
  <c r="X63" i="27"/>
  <c r="Y63" i="27"/>
  <c r="Z63" i="27"/>
  <c r="Z64" i="27" s="1"/>
  <c r="AA63" i="27"/>
  <c r="AA64" i="27" s="1"/>
  <c r="AB63" i="27"/>
  <c r="AB64" i="27" s="1"/>
  <c r="AC63" i="27"/>
  <c r="AD63" i="27"/>
  <c r="BJ39" i="27" s="1"/>
  <c r="AE63" i="27"/>
  <c r="AE64" i="27" s="1"/>
  <c r="AF63" i="27"/>
  <c r="AF64" i="27" s="1"/>
  <c r="T72" i="27"/>
  <c r="T80" i="27"/>
  <c r="T96" i="27" s="1"/>
  <c r="AB96" i="27"/>
  <c r="A3" i="26"/>
  <c r="A5" i="26"/>
  <c r="C13" i="26"/>
  <c r="J9" i="26" s="1"/>
  <c r="D13" i="26"/>
  <c r="Z164" i="26" s="1"/>
  <c r="E13" i="26"/>
  <c r="F13" i="26"/>
  <c r="G13" i="26"/>
  <c r="BA164" i="26" s="1"/>
  <c r="H13" i="26"/>
  <c r="W207" i="26" s="1"/>
  <c r="I13" i="26"/>
  <c r="X207" i="26" s="1"/>
  <c r="J13" i="26"/>
  <c r="AI257" i="26" s="1"/>
  <c r="K13" i="26"/>
  <c r="K17" i="26" s="1"/>
  <c r="Y81" i="26" s="1"/>
  <c r="L13" i="26"/>
  <c r="AA207" i="26" s="1"/>
  <c r="C14" i="26"/>
  <c r="D14" i="26"/>
  <c r="AA164" i="26" s="1"/>
  <c r="E14" i="26"/>
  <c r="F14" i="26"/>
  <c r="AS251" i="26" s="1"/>
  <c r="G14" i="26"/>
  <c r="H14" i="26"/>
  <c r="R257" i="26" s="1"/>
  <c r="R170" i="26"/>
  <c r="I14" i="26"/>
  <c r="J14" i="26"/>
  <c r="AJ170" i="26" s="1"/>
  <c r="K14" i="26"/>
  <c r="L14" i="26"/>
  <c r="A15" i="26"/>
  <c r="A16" i="26" s="1"/>
  <c r="A17" i="26" s="1"/>
  <c r="C15" i="26"/>
  <c r="N15" i="26" s="1"/>
  <c r="D15" i="26"/>
  <c r="E15" i="26"/>
  <c r="AK164" i="26" s="1"/>
  <c r="F15" i="26"/>
  <c r="AT251" i="26" s="1"/>
  <c r="G15" i="26"/>
  <c r="BC164" i="26" s="1"/>
  <c r="H15" i="26"/>
  <c r="S170" i="26" s="1"/>
  <c r="I15" i="26"/>
  <c r="AB170" i="26" s="1"/>
  <c r="J15" i="26"/>
  <c r="AK257" i="26" s="1"/>
  <c r="K15" i="26"/>
  <c r="AT170" i="26" s="1"/>
  <c r="L15" i="26"/>
  <c r="C18" i="26"/>
  <c r="C21" i="26" s="1"/>
  <c r="D18" i="26"/>
  <c r="S213" i="26" s="1"/>
  <c r="E18" i="26"/>
  <c r="E21" i="26" s="1"/>
  <c r="F18" i="26"/>
  <c r="AU165" i="26" s="1"/>
  <c r="G18" i="26"/>
  <c r="G21" i="26" s="1"/>
  <c r="V212" i="26" s="1"/>
  <c r="H18" i="26"/>
  <c r="H22" i="26" s="1"/>
  <c r="AF81" i="26" s="1"/>
  <c r="I18" i="26"/>
  <c r="J18" i="26"/>
  <c r="K18" i="26"/>
  <c r="K21" i="26" s="1"/>
  <c r="L18" i="26"/>
  <c r="L22" i="26" s="1"/>
  <c r="AJ81" i="26" s="1"/>
  <c r="C19" i="26"/>
  <c r="D19" i="26"/>
  <c r="E19" i="26"/>
  <c r="AM252" i="26" s="1"/>
  <c r="F19" i="26"/>
  <c r="AV165" i="26" s="1"/>
  <c r="G19" i="26"/>
  <c r="H19" i="26"/>
  <c r="U171" i="26" s="1"/>
  <c r="I19" i="26"/>
  <c r="J19" i="26"/>
  <c r="AM171" i="26" s="1"/>
  <c r="K19" i="26"/>
  <c r="L19" i="26"/>
  <c r="BE171" i="26" s="1"/>
  <c r="A20" i="26"/>
  <c r="A21" i="26" s="1"/>
  <c r="A22" i="26" s="1"/>
  <c r="C20" i="26"/>
  <c r="D20" i="26"/>
  <c r="AE165" i="26" s="1"/>
  <c r="E20" i="26"/>
  <c r="F20" i="26"/>
  <c r="AW165" i="26" s="1"/>
  <c r="G20" i="26"/>
  <c r="H20" i="26"/>
  <c r="V258" i="26"/>
  <c r="I20" i="26"/>
  <c r="J20" i="26"/>
  <c r="AN171" i="26" s="1"/>
  <c r="K20" i="26"/>
  <c r="L20" i="26"/>
  <c r="BF258" i="26" s="1"/>
  <c r="C23" i="26"/>
  <c r="N23" i="26" s="1"/>
  <c r="D23" i="26"/>
  <c r="AF166" i="26" s="1"/>
  <c r="E23" i="26"/>
  <c r="E26" i="26" s="1"/>
  <c r="F23" i="26"/>
  <c r="AX166" i="26" s="1"/>
  <c r="G23" i="26"/>
  <c r="BG253" i="26" s="1"/>
  <c r="H23" i="26"/>
  <c r="H26" i="26" s="1"/>
  <c r="I23" i="26"/>
  <c r="J23" i="26"/>
  <c r="J26" i="26" s="1"/>
  <c r="Y216" i="26" s="1"/>
  <c r="K23" i="26"/>
  <c r="AX259" i="26" s="1"/>
  <c r="L23" i="26"/>
  <c r="BG259" i="26" s="1"/>
  <c r="C24" i="26"/>
  <c r="D24" i="26"/>
  <c r="AG166" i="26" s="1"/>
  <c r="E24" i="26"/>
  <c r="F24" i="26"/>
  <c r="AY166" i="26" s="1"/>
  <c r="G24" i="26"/>
  <c r="H24" i="26"/>
  <c r="X172" i="26" s="1"/>
  <c r="I24" i="26"/>
  <c r="AG172" i="26" s="1"/>
  <c r="J24" i="26"/>
  <c r="AP172" i="26" s="1"/>
  <c r="K24" i="26"/>
  <c r="L24" i="26"/>
  <c r="BH172" i="26" s="1"/>
  <c r="A25" i="26"/>
  <c r="A26" i="26" s="1"/>
  <c r="A27" i="26" s="1"/>
  <c r="C25" i="26"/>
  <c r="N25" i="26" s="1"/>
  <c r="D25" i="26"/>
  <c r="AH253" i="26" s="1"/>
  <c r="E25" i="26"/>
  <c r="AQ166" i="26" s="1"/>
  <c r="F25" i="26"/>
  <c r="AZ253" i="26" s="1"/>
  <c r="G25" i="26"/>
  <c r="BI166" i="26" s="1"/>
  <c r="H25" i="26"/>
  <c r="Y172" i="26" s="1"/>
  <c r="I25" i="26"/>
  <c r="AH172" i="26" s="1"/>
  <c r="J25" i="26"/>
  <c r="AQ259" i="26" s="1"/>
  <c r="K25" i="26"/>
  <c r="AZ172" i="26"/>
  <c r="L25" i="26"/>
  <c r="BI259" i="26" s="1"/>
  <c r="Q38" i="26"/>
  <c r="T38" i="26" s="1"/>
  <c r="AD82" i="26" s="1"/>
  <c r="AN84" i="26" s="1"/>
  <c r="Q39" i="26"/>
  <c r="U39" i="26" s="1"/>
  <c r="AE83" i="26" s="1"/>
  <c r="AO85" i="26" s="1"/>
  <c r="AS164" i="26"/>
  <c r="S294" i="26"/>
  <c r="T294" i="26" s="1"/>
  <c r="U294" i="26" s="1"/>
  <c r="V294" i="26" s="1"/>
  <c r="W294" i="26" s="1"/>
  <c r="X294" i="26" s="1"/>
  <c r="Y294" i="26" s="1"/>
  <c r="Z294" i="26" s="1"/>
  <c r="AA294" i="26" s="1"/>
  <c r="AB294" i="26" s="1"/>
  <c r="AC294" i="26" s="1"/>
  <c r="AD294" i="26" s="1"/>
  <c r="AE294" i="26" s="1"/>
  <c r="AF294" i="26" s="1"/>
  <c r="AG294" i="26" s="1"/>
  <c r="AH294" i="26" s="1"/>
  <c r="AI294" i="26" s="1"/>
  <c r="AJ294" i="26" s="1"/>
  <c r="AK294" i="26" s="1"/>
  <c r="AL294" i="26" s="1"/>
  <c r="A3" i="25"/>
  <c r="A5" i="25"/>
  <c r="F9" i="25"/>
  <c r="H9" i="25"/>
  <c r="J9" i="25"/>
  <c r="N12" i="25"/>
  <c r="Q12" i="25"/>
  <c r="R12" i="25" s="1"/>
  <c r="W12" i="25"/>
  <c r="X12" i="25" s="1"/>
  <c r="N13" i="25"/>
  <c r="Q13" i="25"/>
  <c r="R13" i="25" s="1"/>
  <c r="W13" i="25"/>
  <c r="X13" i="25" s="1"/>
  <c r="AB13" i="25"/>
  <c r="AC13" i="25"/>
  <c r="AD13" i="25"/>
  <c r="AE13" i="25"/>
  <c r="AF13" i="25"/>
  <c r="AG13" i="25"/>
  <c r="AH13" i="25"/>
  <c r="AI13" i="25"/>
  <c r="AJ13" i="25"/>
  <c r="AK13" i="25"/>
  <c r="A14" i="25"/>
  <c r="A15" i="25" s="1"/>
  <c r="A16" i="25" s="1"/>
  <c r="N14" i="25"/>
  <c r="Q14" i="25"/>
  <c r="R14" i="25" s="1"/>
  <c r="W14" i="25"/>
  <c r="X14" i="25" s="1"/>
  <c r="AB14" i="25"/>
  <c r="AC14" i="25"/>
  <c r="AD14" i="25"/>
  <c r="AE14" i="25"/>
  <c r="AF14" i="25"/>
  <c r="AG14" i="25"/>
  <c r="AH14" i="25"/>
  <c r="AI14" i="25"/>
  <c r="AJ14" i="25"/>
  <c r="AK14" i="25"/>
  <c r="C15" i="25"/>
  <c r="N15" i="25" s="1"/>
  <c r="D15" i="25"/>
  <c r="D28" i="25" s="1"/>
  <c r="E15" i="25"/>
  <c r="E28" i="25" s="1"/>
  <c r="F15" i="25"/>
  <c r="F28" i="25" s="1"/>
  <c r="G15" i="25"/>
  <c r="G28" i="25" s="1"/>
  <c r="H15" i="25"/>
  <c r="H28" i="25" s="1"/>
  <c r="I15" i="25"/>
  <c r="I28" i="25" s="1"/>
  <c r="J15" i="25"/>
  <c r="J28" i="25" s="1"/>
  <c r="K15" i="25"/>
  <c r="K28" i="25" s="1"/>
  <c r="L15" i="25"/>
  <c r="L28" i="25"/>
  <c r="W15" i="25"/>
  <c r="X15" i="25" s="1"/>
  <c r="AB15" i="25"/>
  <c r="AC15" i="25"/>
  <c r="AD15" i="25"/>
  <c r="AE15" i="25"/>
  <c r="AF15" i="25"/>
  <c r="AG15" i="25"/>
  <c r="AH15" i="25"/>
  <c r="AI15" i="25"/>
  <c r="AJ15" i="25"/>
  <c r="AK15" i="25"/>
  <c r="C16" i="25"/>
  <c r="N16" i="25" s="1"/>
  <c r="D16" i="25"/>
  <c r="E16" i="25"/>
  <c r="F16" i="25"/>
  <c r="G16" i="25"/>
  <c r="H16" i="25"/>
  <c r="I16" i="25"/>
  <c r="J16" i="25"/>
  <c r="K16" i="25"/>
  <c r="L16" i="25"/>
  <c r="W16" i="25"/>
  <c r="X16" i="25" s="1"/>
  <c r="AB16" i="25"/>
  <c r="AC16" i="25"/>
  <c r="AD16" i="25"/>
  <c r="AE16" i="25"/>
  <c r="AF16" i="25"/>
  <c r="AG16" i="25"/>
  <c r="AH16" i="25"/>
  <c r="AI16" i="25"/>
  <c r="AJ16" i="25"/>
  <c r="AK16" i="25"/>
  <c r="N17" i="25"/>
  <c r="W17" i="25"/>
  <c r="X17" i="25" s="1"/>
  <c r="AB17" i="25"/>
  <c r="AC17" i="25"/>
  <c r="AD17" i="25"/>
  <c r="AE17" i="25"/>
  <c r="AF17" i="25"/>
  <c r="AG17" i="25"/>
  <c r="AH17" i="25"/>
  <c r="AI17" i="25"/>
  <c r="AJ17" i="25"/>
  <c r="AK17" i="25"/>
  <c r="N18" i="25"/>
  <c r="W18" i="25"/>
  <c r="X18" i="25" s="1"/>
  <c r="AB18" i="25"/>
  <c r="AC18" i="25"/>
  <c r="AD18" i="25"/>
  <c r="AE18" i="25"/>
  <c r="AF18" i="25"/>
  <c r="AG18" i="25"/>
  <c r="AH18" i="25"/>
  <c r="AI18" i="25"/>
  <c r="AJ18" i="25"/>
  <c r="AK18" i="25"/>
  <c r="A19" i="25"/>
  <c r="A20" i="25" s="1"/>
  <c r="A21" i="25" s="1"/>
  <c r="N19" i="25"/>
  <c r="Q19" i="25"/>
  <c r="R19" i="25" s="1"/>
  <c r="W19" i="25"/>
  <c r="X19" i="25" s="1"/>
  <c r="AB19" i="25"/>
  <c r="AC19" i="25"/>
  <c r="AD19" i="25"/>
  <c r="AE19" i="25"/>
  <c r="AF19" i="25"/>
  <c r="AG19" i="25"/>
  <c r="AH19" i="25"/>
  <c r="AI19" i="25"/>
  <c r="AJ19" i="25"/>
  <c r="AK19" i="25"/>
  <c r="C20" i="25"/>
  <c r="N20" i="25" s="1"/>
  <c r="D20" i="25"/>
  <c r="E20" i="25"/>
  <c r="F20" i="25"/>
  <c r="G20" i="25"/>
  <c r="H20" i="25"/>
  <c r="I20" i="25"/>
  <c r="J20" i="25"/>
  <c r="K20" i="25"/>
  <c r="L20" i="25"/>
  <c r="Q20" i="25"/>
  <c r="R20" i="25" s="1"/>
  <c r="W20" i="25"/>
  <c r="X20" i="25" s="1"/>
  <c r="AB20" i="25"/>
  <c r="AC20" i="25"/>
  <c r="AD20" i="25"/>
  <c r="AE20" i="25"/>
  <c r="AF20" i="25"/>
  <c r="AG20" i="25"/>
  <c r="AH20" i="25"/>
  <c r="AI20" i="25"/>
  <c r="AJ20" i="25"/>
  <c r="AK20" i="25"/>
  <c r="C21" i="25"/>
  <c r="N21" i="25" s="1"/>
  <c r="D21" i="25"/>
  <c r="E21" i="25"/>
  <c r="F21" i="25"/>
  <c r="G21" i="25"/>
  <c r="H21" i="25"/>
  <c r="I21" i="25"/>
  <c r="J21" i="25"/>
  <c r="K21" i="25"/>
  <c r="L21" i="25"/>
  <c r="Q21" i="25"/>
  <c r="R21" i="25" s="1"/>
  <c r="W21" i="25"/>
  <c r="X21" i="25" s="1"/>
  <c r="AB21" i="25"/>
  <c r="AC21" i="25"/>
  <c r="AD21" i="25"/>
  <c r="AE21" i="25"/>
  <c r="AF21" i="25"/>
  <c r="AG21" i="25"/>
  <c r="AH21" i="25"/>
  <c r="AI21" i="25"/>
  <c r="AJ21" i="25"/>
  <c r="AK21" i="25"/>
  <c r="N22" i="25"/>
  <c r="Q22" i="25"/>
  <c r="R22" i="25" s="1"/>
  <c r="W22" i="25"/>
  <c r="X22" i="25" s="1"/>
  <c r="N23" i="25"/>
  <c r="Q23" i="25"/>
  <c r="R23" i="25" s="1"/>
  <c r="W23" i="25"/>
  <c r="X23" i="25" s="1"/>
  <c r="A24" i="25"/>
  <c r="A25" i="25" s="1"/>
  <c r="A26" i="25" s="1"/>
  <c r="N24" i="25"/>
  <c r="Q24" i="25"/>
  <c r="R24" i="25" s="1"/>
  <c r="W24" i="25"/>
  <c r="X24" i="25" s="1"/>
  <c r="C25" i="25"/>
  <c r="N25" i="25" s="1"/>
  <c r="D25" i="25"/>
  <c r="E25" i="25"/>
  <c r="F25" i="25"/>
  <c r="G25" i="25"/>
  <c r="H25" i="25"/>
  <c r="I25" i="25"/>
  <c r="J25" i="25"/>
  <c r="K25" i="25"/>
  <c r="L25" i="25"/>
  <c r="Q25" i="25"/>
  <c r="R25" i="25" s="1"/>
  <c r="W25" i="25"/>
  <c r="X25" i="25" s="1"/>
  <c r="C26" i="25"/>
  <c r="N26" i="25" s="1"/>
  <c r="D26" i="25"/>
  <c r="E26" i="25"/>
  <c r="F26" i="25"/>
  <c r="G26" i="25"/>
  <c r="H26" i="25"/>
  <c r="I26" i="25"/>
  <c r="J26" i="25"/>
  <c r="K26" i="25"/>
  <c r="L26" i="25"/>
  <c r="Q26" i="25"/>
  <c r="R26" i="25" s="1"/>
  <c r="W26" i="25"/>
  <c r="X26" i="25" s="1"/>
  <c r="N27" i="25"/>
  <c r="Q27" i="25"/>
  <c r="R27" i="25" s="1"/>
  <c r="W27" i="25"/>
  <c r="X27" i="25" s="1"/>
  <c r="N28" i="25"/>
  <c r="Q28" i="25"/>
  <c r="R28" i="25" s="1"/>
  <c r="W28" i="25"/>
  <c r="X28" i="25" s="1"/>
  <c r="W29" i="25"/>
  <c r="X29" i="25" s="1"/>
  <c r="W30" i="25"/>
  <c r="X30" i="25" s="1"/>
  <c r="W31" i="25"/>
  <c r="X31" i="25" s="1"/>
  <c r="W32" i="25"/>
  <c r="X32" i="25" s="1"/>
  <c r="G31" i="25"/>
  <c r="I31" i="25" s="1"/>
  <c r="W33" i="25"/>
  <c r="X33" i="25" s="1"/>
  <c r="G32" i="25"/>
  <c r="I32" i="25" s="1"/>
  <c r="W34" i="25"/>
  <c r="X34" i="25" s="1"/>
  <c r="G33" i="25"/>
  <c r="I33" i="25" s="1"/>
  <c r="F41" i="25" s="1"/>
  <c r="H41" i="25" s="1"/>
  <c r="K41" i="25" s="1"/>
  <c r="W35" i="25"/>
  <c r="X35" i="25" s="1"/>
  <c r="W36" i="25"/>
  <c r="X36" i="25" s="1"/>
  <c r="W37" i="25"/>
  <c r="X37" i="25" s="1"/>
  <c r="W38" i="25"/>
  <c r="X38" i="25" s="1"/>
  <c r="W39" i="25"/>
  <c r="X39" i="25" s="1"/>
  <c r="W40" i="25"/>
  <c r="X40" i="25" s="1"/>
  <c r="W41" i="25"/>
  <c r="X41" i="25" s="1"/>
  <c r="D45" i="25"/>
  <c r="A9" i="24"/>
  <c r="O9" i="24"/>
  <c r="R9" i="24"/>
  <c r="V9" i="24"/>
  <c r="A11" i="24"/>
  <c r="O11" i="24"/>
  <c r="R11" i="24"/>
  <c r="V11" i="24"/>
  <c r="O13" i="24"/>
  <c r="R13" i="24"/>
  <c r="V13" i="24"/>
  <c r="F15" i="24"/>
  <c r="R15" i="24" s="1"/>
  <c r="H15" i="24"/>
  <c r="T15" i="24" s="1"/>
  <c r="J15" i="24"/>
  <c r="V15" i="24" s="1"/>
  <c r="O15" i="24"/>
  <c r="X15" i="24"/>
  <c r="E16" i="24"/>
  <c r="F16" i="24"/>
  <c r="N19" i="24"/>
  <c r="N20" i="24"/>
  <c r="Q20" i="24"/>
  <c r="X20" i="24"/>
  <c r="A21" i="24"/>
  <c r="A22" i="24" s="1"/>
  <c r="A23" i="24" s="1"/>
  <c r="N21" i="24"/>
  <c r="Q21" i="24"/>
  <c r="X21" i="24"/>
  <c r="C22" i="24"/>
  <c r="N22" i="24" s="1"/>
  <c r="D22" i="24"/>
  <c r="D35" i="24" s="1"/>
  <c r="E22" i="24"/>
  <c r="E35" i="24" s="1"/>
  <c r="F22" i="24"/>
  <c r="F35" i="24" s="1"/>
  <c r="G22" i="24"/>
  <c r="G35" i="24" s="1"/>
  <c r="H22" i="24"/>
  <c r="H35" i="24" s="1"/>
  <c r="I22" i="24"/>
  <c r="I35" i="24" s="1"/>
  <c r="J22" i="24"/>
  <c r="J35" i="24" s="1"/>
  <c r="K22" i="24"/>
  <c r="K35" i="24" s="1"/>
  <c r="L22" i="24"/>
  <c r="L35" i="24" s="1"/>
  <c r="C23" i="24"/>
  <c r="N23" i="24" s="1"/>
  <c r="D23" i="24"/>
  <c r="E23" i="24"/>
  <c r="F23" i="24"/>
  <c r="G23" i="24"/>
  <c r="H23" i="24"/>
  <c r="I23" i="24"/>
  <c r="J23" i="24"/>
  <c r="K23" i="24"/>
  <c r="L23" i="24"/>
  <c r="N24" i="24"/>
  <c r="Q24" i="24"/>
  <c r="X24" i="24"/>
  <c r="N25" i="24"/>
  <c r="Q25" i="24"/>
  <c r="X25" i="24"/>
  <c r="A26" i="24"/>
  <c r="A27" i="24" s="1"/>
  <c r="A28" i="24" s="1"/>
  <c r="N26" i="24"/>
  <c r="C27" i="24"/>
  <c r="N27" i="24" s="1"/>
  <c r="D27" i="24"/>
  <c r="E27" i="24"/>
  <c r="F27" i="24"/>
  <c r="G27" i="24"/>
  <c r="H27" i="24"/>
  <c r="I27" i="24"/>
  <c r="J27" i="24"/>
  <c r="K27" i="24"/>
  <c r="L27" i="24"/>
  <c r="C28" i="24"/>
  <c r="N28" i="24" s="1"/>
  <c r="D28" i="24"/>
  <c r="E28" i="24"/>
  <c r="F28" i="24"/>
  <c r="G28" i="24"/>
  <c r="H28" i="24"/>
  <c r="I28" i="24"/>
  <c r="J28" i="24"/>
  <c r="K28" i="24"/>
  <c r="L28" i="24"/>
  <c r="N29" i="24"/>
  <c r="X29" i="24"/>
  <c r="N30" i="24"/>
  <c r="Q30" i="24"/>
  <c r="X30" i="24"/>
  <c r="A31" i="24"/>
  <c r="A32" i="24" s="1"/>
  <c r="A33" i="24" s="1"/>
  <c r="A36" i="24" s="1"/>
  <c r="A37" i="24" s="1"/>
  <c r="A38" i="24" s="1"/>
  <c r="N31" i="24"/>
  <c r="Q31" i="24"/>
  <c r="V31" i="24"/>
  <c r="C32" i="24"/>
  <c r="N32" i="24" s="1"/>
  <c r="D32" i="24"/>
  <c r="E32" i="24"/>
  <c r="F32" i="24"/>
  <c r="G32" i="24"/>
  <c r="H32" i="24"/>
  <c r="I32" i="24"/>
  <c r="J32" i="24"/>
  <c r="K32" i="24"/>
  <c r="L32" i="24"/>
  <c r="C33" i="24"/>
  <c r="N33" i="24" s="1"/>
  <c r="D33" i="24"/>
  <c r="E33" i="24"/>
  <c r="F33" i="24"/>
  <c r="G33" i="24"/>
  <c r="H33" i="24"/>
  <c r="I33" i="24"/>
  <c r="J33" i="24"/>
  <c r="K33" i="24"/>
  <c r="L33" i="24"/>
  <c r="N34" i="24"/>
  <c r="Q34" i="24"/>
  <c r="X34" i="24"/>
  <c r="N35" i="24"/>
  <c r="Q35" i="24"/>
  <c r="X35" i="24"/>
  <c r="N36" i="24"/>
  <c r="N37" i="24"/>
  <c r="E38" i="24"/>
  <c r="G38" i="24"/>
  <c r="H38" i="24"/>
  <c r="I38" i="24"/>
  <c r="J38" i="24"/>
  <c r="N38" i="24"/>
  <c r="Q38" i="24"/>
  <c r="X38" i="24"/>
  <c r="Q39" i="24"/>
  <c r="X39" i="24"/>
  <c r="V40" i="24" s="1"/>
  <c r="A9" i="23"/>
  <c r="O9" i="23"/>
  <c r="R9" i="23"/>
  <c r="V9" i="23"/>
  <c r="A11" i="23"/>
  <c r="O11" i="23"/>
  <c r="R11" i="23"/>
  <c r="V11" i="23"/>
  <c r="O13" i="23"/>
  <c r="R13" i="23"/>
  <c r="V13" i="23"/>
  <c r="F15" i="23"/>
  <c r="R15" i="23" s="1"/>
  <c r="H15" i="23"/>
  <c r="T15" i="23" s="1"/>
  <c r="J15" i="23"/>
  <c r="V15" i="23" s="1"/>
  <c r="O15" i="23"/>
  <c r="X15" i="23"/>
  <c r="E16" i="23"/>
  <c r="F16" i="23"/>
  <c r="N19" i="23"/>
  <c r="N20" i="23"/>
  <c r="Q20" i="23"/>
  <c r="X20" i="23"/>
  <c r="A21" i="23"/>
  <c r="A22" i="23" s="1"/>
  <c r="A23" i="23" s="1"/>
  <c r="N21" i="23"/>
  <c r="Q21" i="23"/>
  <c r="X21" i="23"/>
  <c r="C22" i="23"/>
  <c r="C35" i="23" s="1"/>
  <c r="D22" i="23"/>
  <c r="D35" i="23" s="1"/>
  <c r="E22" i="23"/>
  <c r="E35" i="23" s="1"/>
  <c r="F22" i="23"/>
  <c r="F35" i="23" s="1"/>
  <c r="G22" i="23"/>
  <c r="G35" i="23" s="1"/>
  <c r="H22" i="23"/>
  <c r="H35" i="23" s="1"/>
  <c r="I22" i="23"/>
  <c r="I35" i="23" s="1"/>
  <c r="J22" i="23"/>
  <c r="J35" i="23" s="1"/>
  <c r="K22" i="23"/>
  <c r="K35" i="23" s="1"/>
  <c r="L22" i="23"/>
  <c r="L35" i="23" s="1"/>
  <c r="C23" i="23"/>
  <c r="N23" i="23" s="1"/>
  <c r="D23" i="23"/>
  <c r="E23" i="23"/>
  <c r="F23" i="23"/>
  <c r="G23" i="23"/>
  <c r="H23" i="23"/>
  <c r="I23" i="23"/>
  <c r="J23" i="23"/>
  <c r="K23" i="23"/>
  <c r="L23" i="23"/>
  <c r="N24" i="23"/>
  <c r="Q24" i="23"/>
  <c r="X24" i="23"/>
  <c r="N25" i="23"/>
  <c r="Q25" i="23"/>
  <c r="X25" i="23"/>
  <c r="A26" i="23"/>
  <c r="A27" i="23" s="1"/>
  <c r="A28" i="23" s="1"/>
  <c r="N26" i="23"/>
  <c r="C27" i="23"/>
  <c r="D27" i="23"/>
  <c r="E27" i="23"/>
  <c r="F27" i="23"/>
  <c r="G27" i="23"/>
  <c r="H27" i="23"/>
  <c r="I27" i="23"/>
  <c r="J27" i="23"/>
  <c r="K27" i="23"/>
  <c r="L27" i="23"/>
  <c r="N27" i="23"/>
  <c r="C28" i="23"/>
  <c r="N28" i="23" s="1"/>
  <c r="D28" i="23"/>
  <c r="E28" i="23"/>
  <c r="F28" i="23"/>
  <c r="G28" i="23"/>
  <c r="H28" i="23"/>
  <c r="I28" i="23"/>
  <c r="J28" i="23"/>
  <c r="K28" i="23"/>
  <c r="L28" i="23"/>
  <c r="N29" i="23"/>
  <c r="X29" i="23"/>
  <c r="N30" i="23"/>
  <c r="Q30" i="23"/>
  <c r="X30" i="23"/>
  <c r="A31" i="23"/>
  <c r="A32" i="23" s="1"/>
  <c r="A33" i="23" s="1"/>
  <c r="A36" i="23" s="1"/>
  <c r="A37" i="23" s="1"/>
  <c r="A38" i="23" s="1"/>
  <c r="N31" i="23"/>
  <c r="Q31" i="23"/>
  <c r="V31" i="23"/>
  <c r="C32" i="23"/>
  <c r="N32" i="23" s="1"/>
  <c r="D32" i="23"/>
  <c r="E32" i="23"/>
  <c r="F32" i="23"/>
  <c r="G32" i="23"/>
  <c r="H32" i="23"/>
  <c r="I32" i="23"/>
  <c r="J32" i="23"/>
  <c r="K32" i="23"/>
  <c r="L32" i="23"/>
  <c r="C33" i="23"/>
  <c r="N33" i="23" s="1"/>
  <c r="D33" i="23"/>
  <c r="E33" i="23"/>
  <c r="F33" i="23"/>
  <c r="G33" i="23"/>
  <c r="H33" i="23"/>
  <c r="I33" i="23"/>
  <c r="J33" i="23"/>
  <c r="K33" i="23"/>
  <c r="L33" i="23"/>
  <c r="N34" i="23"/>
  <c r="Q34" i="23"/>
  <c r="X34" i="23"/>
  <c r="N35" i="23"/>
  <c r="Q35" i="23"/>
  <c r="X35" i="23"/>
  <c r="N36" i="23"/>
  <c r="N37" i="23"/>
  <c r="E38" i="23"/>
  <c r="G38" i="23"/>
  <c r="H38" i="23"/>
  <c r="I38" i="23"/>
  <c r="J38" i="23"/>
  <c r="N38" i="23"/>
  <c r="Q38" i="23"/>
  <c r="X38" i="23"/>
  <c r="Q39" i="23"/>
  <c r="X39" i="23"/>
  <c r="V40" i="23" s="1"/>
  <c r="A3" i="22"/>
  <c r="A5" i="22"/>
  <c r="K11" i="22"/>
  <c r="M11" i="22"/>
  <c r="O11" i="22"/>
  <c r="P11" i="22"/>
  <c r="Q11" i="22"/>
  <c r="S11" i="22"/>
  <c r="T11" i="22"/>
  <c r="U11" i="22"/>
  <c r="W11" i="22"/>
  <c r="X11" i="22"/>
  <c r="Y11" i="22"/>
  <c r="A12" i="22"/>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K12" i="22"/>
  <c r="M12" i="22"/>
  <c r="O12" i="22"/>
  <c r="P12" i="22"/>
  <c r="Q12" i="22"/>
  <c r="S12" i="22"/>
  <c r="T12" i="22"/>
  <c r="U12" i="22"/>
  <c r="W12" i="22"/>
  <c r="X12" i="22"/>
  <c r="Y12" i="22"/>
  <c r="K13" i="22"/>
  <c r="M13" i="22"/>
  <c r="O13" i="22"/>
  <c r="P13" i="22"/>
  <c r="Q13" i="22"/>
  <c r="S13" i="22"/>
  <c r="T13" i="22"/>
  <c r="U13" i="22"/>
  <c r="W13" i="22"/>
  <c r="X13" i="22"/>
  <c r="Y13" i="22"/>
  <c r="K14" i="22"/>
  <c r="M14" i="22"/>
  <c r="O14" i="22"/>
  <c r="P14" i="22"/>
  <c r="Q14" i="22"/>
  <c r="S14" i="22"/>
  <c r="T14" i="22"/>
  <c r="U14" i="22"/>
  <c r="W14" i="22"/>
  <c r="X14" i="22"/>
  <c r="Y14" i="22"/>
  <c r="K15" i="22"/>
  <c r="M15" i="22"/>
  <c r="O15" i="22"/>
  <c r="P15" i="22"/>
  <c r="Q15" i="22"/>
  <c r="S15" i="22"/>
  <c r="T15" i="22"/>
  <c r="U15" i="22"/>
  <c r="W15" i="22"/>
  <c r="X15" i="22"/>
  <c r="Y15" i="22"/>
  <c r="K16" i="22"/>
  <c r="M16" i="22"/>
  <c r="O16" i="22"/>
  <c r="P16" i="22"/>
  <c r="Q16" i="22"/>
  <c r="S16" i="22"/>
  <c r="T16" i="22"/>
  <c r="U16" i="22"/>
  <c r="W16" i="22"/>
  <c r="X16" i="22"/>
  <c r="Y16" i="22"/>
  <c r="K17" i="22"/>
  <c r="M17" i="22"/>
  <c r="O17" i="22"/>
  <c r="P17" i="22"/>
  <c r="Q17" i="22"/>
  <c r="S17" i="22"/>
  <c r="T17" i="22"/>
  <c r="U17" i="22"/>
  <c r="W17" i="22"/>
  <c r="X17" i="22"/>
  <c r="Y17" i="22"/>
  <c r="K18" i="22"/>
  <c r="M18" i="22"/>
  <c r="O18" i="22"/>
  <c r="P18" i="22"/>
  <c r="Q18" i="22"/>
  <c r="S18" i="22"/>
  <c r="T18" i="22"/>
  <c r="U18" i="22"/>
  <c r="W18" i="22"/>
  <c r="X18" i="22"/>
  <c r="Y18" i="22"/>
  <c r="K19" i="22"/>
  <c r="M19" i="22"/>
  <c r="O19" i="22"/>
  <c r="P19" i="22"/>
  <c r="Q19" i="22"/>
  <c r="S19" i="22"/>
  <c r="T19" i="22"/>
  <c r="U19" i="22"/>
  <c r="W19" i="22"/>
  <c r="X19" i="22"/>
  <c r="Y19" i="22"/>
  <c r="K20" i="22"/>
  <c r="M20" i="22"/>
  <c r="O20" i="22"/>
  <c r="P20" i="22"/>
  <c r="Q20" i="22"/>
  <c r="S20" i="22"/>
  <c r="T20" i="22"/>
  <c r="U20" i="22"/>
  <c r="W20" i="22"/>
  <c r="X20" i="22"/>
  <c r="Y20" i="22"/>
  <c r="K21" i="22"/>
  <c r="M21" i="22"/>
  <c r="O21" i="22"/>
  <c r="P21" i="22"/>
  <c r="Q21" i="22"/>
  <c r="S21" i="22"/>
  <c r="T21" i="22"/>
  <c r="U21" i="22"/>
  <c r="W21" i="22"/>
  <c r="X21" i="22"/>
  <c r="Y21" i="22"/>
  <c r="K22" i="22"/>
  <c r="M22" i="22"/>
  <c r="O22" i="22"/>
  <c r="P22" i="22"/>
  <c r="Q22" i="22"/>
  <c r="S22" i="22"/>
  <c r="T22" i="22"/>
  <c r="U22" i="22"/>
  <c r="W22" i="22"/>
  <c r="X22" i="22"/>
  <c r="Y22" i="22"/>
  <c r="K23" i="22"/>
  <c r="M23" i="22"/>
  <c r="O23" i="22"/>
  <c r="P23" i="22"/>
  <c r="Q23" i="22"/>
  <c r="S23" i="22"/>
  <c r="T23" i="22"/>
  <c r="U23" i="22"/>
  <c r="W23" i="22"/>
  <c r="X23" i="22"/>
  <c r="Y23" i="22"/>
  <c r="K24" i="22"/>
  <c r="M24" i="22"/>
  <c r="O24" i="22"/>
  <c r="P24" i="22"/>
  <c r="Q24" i="22"/>
  <c r="S24" i="22"/>
  <c r="T24" i="22"/>
  <c r="U24" i="22"/>
  <c r="W24" i="22"/>
  <c r="X24" i="22"/>
  <c r="Y24" i="22"/>
  <c r="K25" i="22"/>
  <c r="M25" i="22"/>
  <c r="O25" i="22"/>
  <c r="P25" i="22"/>
  <c r="Q25" i="22"/>
  <c r="S25" i="22"/>
  <c r="T25" i="22"/>
  <c r="U25" i="22"/>
  <c r="W25" i="22"/>
  <c r="X25" i="22"/>
  <c r="Y25" i="22"/>
  <c r="K26" i="22"/>
  <c r="M26" i="22"/>
  <c r="O26" i="22"/>
  <c r="P26" i="22"/>
  <c r="Q26" i="22"/>
  <c r="S26" i="22"/>
  <c r="T26" i="22"/>
  <c r="U26" i="22"/>
  <c r="W26" i="22"/>
  <c r="X26" i="22"/>
  <c r="Y26" i="22"/>
  <c r="K27" i="22"/>
  <c r="M27" i="22"/>
  <c r="O27" i="22"/>
  <c r="P27" i="22"/>
  <c r="Q27" i="22"/>
  <c r="S27" i="22"/>
  <c r="T27" i="22"/>
  <c r="U27" i="22"/>
  <c r="W27" i="22"/>
  <c r="X27" i="22"/>
  <c r="Y27" i="22"/>
  <c r="K28" i="22"/>
  <c r="M28" i="22"/>
  <c r="O28" i="22"/>
  <c r="P28" i="22"/>
  <c r="Q28" i="22"/>
  <c r="S28" i="22"/>
  <c r="T28" i="22"/>
  <c r="U28" i="22"/>
  <c r="W28" i="22"/>
  <c r="X28" i="22"/>
  <c r="Y28" i="22"/>
  <c r="K29" i="22"/>
  <c r="M29" i="22"/>
  <c r="O29" i="22"/>
  <c r="P29" i="22"/>
  <c r="Q29" i="22"/>
  <c r="S29" i="22"/>
  <c r="T29" i="22"/>
  <c r="U29" i="22"/>
  <c r="W29" i="22"/>
  <c r="X29" i="22"/>
  <c r="Y29" i="22"/>
  <c r="K30" i="22"/>
  <c r="M30" i="22"/>
  <c r="O30" i="22"/>
  <c r="P30" i="22"/>
  <c r="Q30" i="22"/>
  <c r="S30" i="22"/>
  <c r="T30" i="22"/>
  <c r="U30" i="22"/>
  <c r="W30" i="22"/>
  <c r="X30" i="22"/>
  <c r="Y30" i="22"/>
  <c r="K31" i="22"/>
  <c r="M31" i="22"/>
  <c r="O31" i="22"/>
  <c r="P31" i="22"/>
  <c r="Q31" i="22"/>
  <c r="S31" i="22"/>
  <c r="T31" i="22"/>
  <c r="U31" i="22"/>
  <c r="W31" i="22"/>
  <c r="X31" i="22"/>
  <c r="Y31" i="22"/>
  <c r="K32" i="22"/>
  <c r="M32" i="22"/>
  <c r="O32" i="22"/>
  <c r="P32" i="22"/>
  <c r="Q32" i="22"/>
  <c r="S32" i="22"/>
  <c r="T32" i="22"/>
  <c r="U32" i="22"/>
  <c r="W32" i="22"/>
  <c r="X32" i="22"/>
  <c r="Y32" i="22"/>
  <c r="K33" i="22"/>
  <c r="M33" i="22"/>
  <c r="O33" i="22"/>
  <c r="P33" i="22"/>
  <c r="Q33" i="22"/>
  <c r="S33" i="22"/>
  <c r="T33" i="22"/>
  <c r="U33" i="22"/>
  <c r="W33" i="22"/>
  <c r="X33" i="22"/>
  <c r="Y33" i="22"/>
  <c r="K34" i="22"/>
  <c r="M34" i="22"/>
  <c r="O34" i="22"/>
  <c r="P34" i="22"/>
  <c r="Q34" i="22"/>
  <c r="S34" i="22"/>
  <c r="T34" i="22"/>
  <c r="U34" i="22"/>
  <c r="W34" i="22"/>
  <c r="X34" i="22"/>
  <c r="Y34" i="22"/>
  <c r="K35" i="22"/>
  <c r="M35" i="22"/>
  <c r="O35" i="22"/>
  <c r="P35" i="22"/>
  <c r="Q35" i="22"/>
  <c r="S35" i="22"/>
  <c r="T35" i="22"/>
  <c r="U35" i="22"/>
  <c r="W35" i="22"/>
  <c r="X35" i="22"/>
  <c r="Y35" i="22"/>
  <c r="K36" i="22"/>
  <c r="M36" i="22"/>
  <c r="O36" i="22"/>
  <c r="P36" i="22"/>
  <c r="Q36" i="22"/>
  <c r="S36" i="22"/>
  <c r="T36" i="22"/>
  <c r="U36" i="22"/>
  <c r="W36" i="22"/>
  <c r="X36" i="22"/>
  <c r="Y36" i="22"/>
  <c r="K37" i="22"/>
  <c r="M37" i="22"/>
  <c r="O37" i="22"/>
  <c r="P37" i="22"/>
  <c r="Q37" i="22"/>
  <c r="S37" i="22"/>
  <c r="T37" i="22"/>
  <c r="U37" i="22"/>
  <c r="W37" i="22"/>
  <c r="X37" i="22"/>
  <c r="Y37" i="22"/>
  <c r="K38" i="22"/>
  <c r="M38" i="22"/>
  <c r="O38" i="22"/>
  <c r="P38" i="22"/>
  <c r="Q38" i="22"/>
  <c r="S38" i="22"/>
  <c r="T38" i="22"/>
  <c r="U38" i="22"/>
  <c r="W38" i="22"/>
  <c r="X38" i="22"/>
  <c r="Y38" i="22"/>
  <c r="K39" i="22"/>
  <c r="M39" i="22"/>
  <c r="O39" i="22"/>
  <c r="P39" i="22"/>
  <c r="Q39" i="22"/>
  <c r="S39" i="22"/>
  <c r="T39" i="22"/>
  <c r="U39" i="22"/>
  <c r="W39" i="22"/>
  <c r="X39" i="22"/>
  <c r="Y39" i="22"/>
  <c r="K40" i="22"/>
  <c r="M40" i="22"/>
  <c r="O40" i="22"/>
  <c r="P40" i="22"/>
  <c r="Q40" i="22"/>
  <c r="S40" i="22"/>
  <c r="T40" i="22"/>
  <c r="U40" i="22"/>
  <c r="W40" i="22"/>
  <c r="X40" i="22"/>
  <c r="Y40" i="22"/>
  <c r="K41" i="22"/>
  <c r="M41" i="22"/>
  <c r="O41" i="22"/>
  <c r="P41" i="22"/>
  <c r="Q41" i="22"/>
  <c r="S41" i="22"/>
  <c r="T41" i="22"/>
  <c r="U41" i="22"/>
  <c r="W41" i="22"/>
  <c r="X41" i="22"/>
  <c r="Y41" i="22"/>
  <c r="K42" i="22"/>
  <c r="M42" i="22"/>
  <c r="O42" i="22"/>
  <c r="P42" i="22"/>
  <c r="Q42" i="22"/>
  <c r="S42" i="22"/>
  <c r="T42" i="22"/>
  <c r="U42" i="22"/>
  <c r="W42" i="22"/>
  <c r="X42" i="22"/>
  <c r="Y42" i="22"/>
  <c r="K43" i="22"/>
  <c r="M43" i="22"/>
  <c r="O43" i="22"/>
  <c r="P43" i="22"/>
  <c r="Q43" i="22"/>
  <c r="S43" i="22"/>
  <c r="T43" i="22"/>
  <c r="U43" i="22"/>
  <c r="W43" i="22"/>
  <c r="X43" i="22"/>
  <c r="Y43" i="22"/>
  <c r="K44" i="22"/>
  <c r="M44" i="22"/>
  <c r="O44" i="22"/>
  <c r="P44" i="22"/>
  <c r="Q44" i="22"/>
  <c r="S44" i="22"/>
  <c r="T44" i="22"/>
  <c r="U44" i="22"/>
  <c r="W44" i="22"/>
  <c r="X44" i="22"/>
  <c r="Y44" i="22"/>
  <c r="K45" i="22"/>
  <c r="M45" i="22"/>
  <c r="O45" i="22"/>
  <c r="P45" i="22"/>
  <c r="Q45" i="22"/>
  <c r="S45" i="22"/>
  <c r="T45" i="22"/>
  <c r="U45" i="22"/>
  <c r="W45" i="22"/>
  <c r="X45" i="22"/>
  <c r="Y45" i="22"/>
  <c r="K46" i="22"/>
  <c r="M46" i="22"/>
  <c r="O46" i="22"/>
  <c r="P46" i="22"/>
  <c r="Q46" i="22"/>
  <c r="S46" i="22"/>
  <c r="T46" i="22"/>
  <c r="U46" i="22"/>
  <c r="W46" i="22"/>
  <c r="X46" i="22"/>
  <c r="Y46" i="22"/>
  <c r="K47" i="22"/>
  <c r="M47" i="22"/>
  <c r="O47" i="22"/>
  <c r="P47" i="22"/>
  <c r="Q47" i="22"/>
  <c r="S47" i="22"/>
  <c r="T47" i="22"/>
  <c r="U47" i="22"/>
  <c r="W47" i="22"/>
  <c r="X47" i="22"/>
  <c r="Y47" i="22"/>
  <c r="K48" i="22"/>
  <c r="M48" i="22"/>
  <c r="O48" i="22"/>
  <c r="P48" i="22"/>
  <c r="Q48" i="22"/>
  <c r="S48" i="22"/>
  <c r="T48" i="22"/>
  <c r="U48" i="22"/>
  <c r="W48" i="22"/>
  <c r="X48" i="22"/>
  <c r="Y48" i="22"/>
  <c r="K49" i="22"/>
  <c r="M49" i="22"/>
  <c r="O49" i="22"/>
  <c r="P49" i="22"/>
  <c r="Q49" i="22"/>
  <c r="S49" i="22"/>
  <c r="T49" i="22"/>
  <c r="U49" i="22"/>
  <c r="W49" i="22"/>
  <c r="X49" i="22"/>
  <c r="Y49" i="22"/>
  <c r="K50" i="22"/>
  <c r="M50" i="22"/>
  <c r="O50" i="22"/>
  <c r="P50" i="22"/>
  <c r="Q50" i="22"/>
  <c r="S50" i="22"/>
  <c r="T50" i="22"/>
  <c r="U50" i="22"/>
  <c r="W50" i="22"/>
  <c r="X50" i="22"/>
  <c r="Y50" i="22"/>
  <c r="K51" i="22"/>
  <c r="M51" i="22"/>
  <c r="O51" i="22"/>
  <c r="P51" i="22"/>
  <c r="Q51" i="22"/>
  <c r="S51" i="22"/>
  <c r="T51" i="22"/>
  <c r="U51" i="22"/>
  <c r="W51" i="22"/>
  <c r="X51" i="22"/>
  <c r="Y51" i="22"/>
  <c r="K52" i="22"/>
  <c r="M52" i="22"/>
  <c r="O52" i="22"/>
  <c r="P52" i="22"/>
  <c r="Q52" i="22"/>
  <c r="S52" i="22"/>
  <c r="T52" i="22"/>
  <c r="U52" i="22"/>
  <c r="W52" i="22"/>
  <c r="X52" i="22"/>
  <c r="Y52" i="22"/>
  <c r="K53" i="22"/>
  <c r="M53" i="22"/>
  <c r="O53" i="22"/>
  <c r="P53" i="22"/>
  <c r="Q53" i="22"/>
  <c r="S53" i="22"/>
  <c r="T53" i="22"/>
  <c r="U53" i="22"/>
  <c r="W53" i="22"/>
  <c r="X53" i="22"/>
  <c r="Y53" i="22"/>
  <c r="K54" i="22"/>
  <c r="M54" i="22"/>
  <c r="O54" i="22"/>
  <c r="P54" i="22"/>
  <c r="Q54" i="22"/>
  <c r="S54" i="22"/>
  <c r="T54" i="22"/>
  <c r="U54" i="22"/>
  <c r="W54" i="22"/>
  <c r="X54" i="22"/>
  <c r="Y54" i="22"/>
  <c r="K55" i="22"/>
  <c r="M55" i="22"/>
  <c r="O55" i="22"/>
  <c r="P55" i="22"/>
  <c r="Q55" i="22"/>
  <c r="S55" i="22"/>
  <c r="T55" i="22"/>
  <c r="U55" i="22"/>
  <c r="W55" i="22"/>
  <c r="X55" i="22"/>
  <c r="Y55" i="22"/>
  <c r="K56" i="22"/>
  <c r="M56" i="22"/>
  <c r="O56" i="22"/>
  <c r="P56" i="22"/>
  <c r="Q56" i="22"/>
  <c r="S56" i="22"/>
  <c r="T56" i="22"/>
  <c r="U56" i="22"/>
  <c r="W56" i="22"/>
  <c r="X56" i="22"/>
  <c r="Y56" i="22"/>
  <c r="K57" i="22"/>
  <c r="M57" i="22"/>
  <c r="O57" i="22"/>
  <c r="P57" i="22"/>
  <c r="Q57" i="22"/>
  <c r="S57" i="22"/>
  <c r="T57" i="22"/>
  <c r="U57" i="22"/>
  <c r="W57" i="22"/>
  <c r="X57" i="22"/>
  <c r="Y57" i="22"/>
  <c r="K58" i="22"/>
  <c r="M58" i="22"/>
  <c r="O58" i="22"/>
  <c r="P58" i="22"/>
  <c r="Q58" i="22"/>
  <c r="S58" i="22"/>
  <c r="T58" i="22"/>
  <c r="U58" i="22"/>
  <c r="W58" i="22"/>
  <c r="X58" i="22"/>
  <c r="Y58" i="22"/>
  <c r="K59" i="22"/>
  <c r="M59" i="22"/>
  <c r="O59" i="22"/>
  <c r="P59" i="22"/>
  <c r="Q59" i="22"/>
  <c r="S59" i="22"/>
  <c r="T59" i="22"/>
  <c r="U59" i="22"/>
  <c r="W59" i="22"/>
  <c r="X59" i="22"/>
  <c r="Y59" i="22"/>
  <c r="K60" i="22"/>
  <c r="M60" i="22"/>
  <c r="O60" i="22"/>
  <c r="P60" i="22"/>
  <c r="Q60" i="22"/>
  <c r="S60" i="22"/>
  <c r="T60" i="22"/>
  <c r="U60" i="22"/>
  <c r="W60" i="22"/>
  <c r="X60" i="22"/>
  <c r="Y60" i="22"/>
  <c r="A9" i="20"/>
  <c r="A11" i="20"/>
  <c r="D18" i="20"/>
  <c r="D19" i="20"/>
  <c r="D20" i="20"/>
  <c r="D21" i="20"/>
  <c r="D22" i="20"/>
  <c r="D23" i="20"/>
  <c r="D24" i="20"/>
  <c r="D25" i="20"/>
  <c r="D26" i="20"/>
  <c r="D40" i="20"/>
  <c r="H40" i="20"/>
  <c r="D41" i="20"/>
  <c r="H41" i="20"/>
  <c r="D45" i="20"/>
  <c r="D46" i="20"/>
  <c r="B50" i="20"/>
  <c r="B20" i="17"/>
  <c r="G21" i="17"/>
  <c r="G22" i="17"/>
  <c r="C23" i="17"/>
  <c r="G23" i="17"/>
  <c r="C24" i="17"/>
  <c r="G24" i="17"/>
  <c r="C25" i="17"/>
  <c r="G25" i="17"/>
  <c r="C29" i="17"/>
  <c r="D29" i="17"/>
  <c r="E29" i="17"/>
  <c r="F29" i="17"/>
  <c r="G29" i="17"/>
  <c r="C30" i="17"/>
  <c r="D30" i="17"/>
  <c r="E30" i="17"/>
  <c r="F30" i="17"/>
  <c r="G30" i="17"/>
  <c r="C31" i="17"/>
  <c r="D31" i="17"/>
  <c r="E31" i="17"/>
  <c r="F31" i="17"/>
  <c r="G31" i="17"/>
  <c r="C32" i="17"/>
  <c r="D32" i="17"/>
  <c r="E32" i="17"/>
  <c r="F32" i="17"/>
  <c r="G32" i="17"/>
  <c r="C33" i="17"/>
  <c r="D33" i="17"/>
  <c r="E33" i="17"/>
  <c r="F33" i="17"/>
  <c r="G33" i="17"/>
  <c r="C34" i="17"/>
  <c r="D34" i="17"/>
  <c r="E34" i="17"/>
  <c r="F34" i="17"/>
  <c r="G34" i="17"/>
  <c r="J42" i="17"/>
  <c r="J43" i="17"/>
  <c r="J69" i="17"/>
  <c r="I91" i="17"/>
  <c r="F41" i="17" s="1"/>
  <c r="E112" i="17"/>
  <c r="I112" i="17"/>
  <c r="I2" i="16"/>
  <c r="I3" i="16"/>
  <c r="I2" i="15"/>
  <c r="I3" i="15"/>
  <c r="A6" i="14"/>
  <c r="A8" i="14"/>
  <c r="C10" i="14"/>
  <c r="B4" i="13"/>
  <c r="D4" i="13"/>
  <c r="K17" i="13"/>
  <c r="R17" i="13"/>
  <c r="K18" i="13"/>
  <c r="R18" i="13"/>
  <c r="K19" i="13"/>
  <c r="R19" i="13"/>
  <c r="K20" i="13"/>
  <c r="R20" i="13"/>
  <c r="K21" i="13"/>
  <c r="R21" i="13"/>
  <c r="K22" i="13"/>
  <c r="R22" i="13"/>
  <c r="K23" i="13"/>
  <c r="R23" i="13"/>
  <c r="K24" i="13"/>
  <c r="R24" i="13"/>
  <c r="K25" i="13"/>
  <c r="R25" i="13"/>
  <c r="K26" i="13"/>
  <c r="R26" i="13"/>
  <c r="K27" i="13"/>
  <c r="R27" i="13"/>
  <c r="K28" i="13"/>
  <c r="R28" i="13"/>
  <c r="K29" i="13"/>
  <c r="R29" i="13"/>
  <c r="K30" i="13"/>
  <c r="R30" i="13"/>
  <c r="K31" i="13"/>
  <c r="R31" i="13"/>
  <c r="K32" i="13"/>
  <c r="R32" i="13"/>
  <c r="K33" i="13"/>
  <c r="R33" i="13"/>
  <c r="K34" i="13"/>
  <c r="R34" i="13"/>
  <c r="K35" i="13"/>
  <c r="R35" i="13"/>
  <c r="K36" i="13"/>
  <c r="R36" i="13"/>
  <c r="K37" i="13"/>
  <c r="R37" i="13"/>
  <c r="K38" i="13"/>
  <c r="R38" i="13"/>
  <c r="K39" i="13"/>
  <c r="R39" i="13"/>
  <c r="K40" i="13"/>
  <c r="R40" i="13"/>
  <c r="K41" i="13"/>
  <c r="R41" i="13"/>
  <c r="K42" i="13"/>
  <c r="R42" i="13"/>
  <c r="K43" i="13"/>
  <c r="R43" i="13"/>
  <c r="K44" i="13"/>
  <c r="R44" i="13"/>
  <c r="K45" i="13"/>
  <c r="R45" i="13"/>
  <c r="K46" i="13"/>
  <c r="R46" i="13"/>
  <c r="K47" i="13"/>
  <c r="R47" i="13"/>
  <c r="K48" i="13"/>
  <c r="R48" i="13"/>
  <c r="K49" i="13"/>
  <c r="R49" i="13"/>
  <c r="K50" i="13"/>
  <c r="R50" i="13"/>
  <c r="K51" i="13"/>
  <c r="R51" i="13"/>
  <c r="E3" i="12"/>
  <c r="L3" i="12"/>
  <c r="E4" i="12"/>
  <c r="J4" i="12"/>
  <c r="E5" i="12"/>
  <c r="J5" i="12"/>
  <c r="K17" i="11"/>
  <c r="R17" i="11"/>
  <c r="K18" i="11"/>
  <c r="R18" i="11"/>
  <c r="K19" i="11"/>
  <c r="R19" i="11"/>
  <c r="K20" i="11"/>
  <c r="R20" i="11"/>
  <c r="K21" i="11"/>
  <c r="R21" i="11"/>
  <c r="K22" i="11"/>
  <c r="R22" i="11"/>
  <c r="K23" i="11"/>
  <c r="R23" i="11"/>
  <c r="K24" i="11"/>
  <c r="R24" i="11"/>
  <c r="K25" i="11"/>
  <c r="R25" i="11"/>
  <c r="K26" i="11"/>
  <c r="R26" i="11"/>
  <c r="K27" i="11"/>
  <c r="R27" i="11"/>
  <c r="K28" i="11"/>
  <c r="R28" i="11"/>
  <c r="K29" i="11"/>
  <c r="R29" i="11"/>
  <c r="K30" i="11"/>
  <c r="R30" i="11"/>
  <c r="K31" i="11"/>
  <c r="R31" i="11"/>
  <c r="K32" i="11"/>
  <c r="R32" i="11"/>
  <c r="K33" i="11"/>
  <c r="R33" i="11"/>
  <c r="K34" i="11"/>
  <c r="R34" i="11"/>
  <c r="K35" i="11"/>
  <c r="R35" i="11"/>
  <c r="K36" i="11"/>
  <c r="R36" i="11"/>
  <c r="K37" i="11"/>
  <c r="R37" i="11"/>
  <c r="K38" i="11"/>
  <c r="R38" i="11"/>
  <c r="K39" i="11"/>
  <c r="R39" i="11"/>
  <c r="K40" i="11"/>
  <c r="R40" i="11"/>
  <c r="K41" i="11"/>
  <c r="R41" i="11"/>
  <c r="K42" i="11"/>
  <c r="R42" i="11"/>
  <c r="K43" i="11"/>
  <c r="R43" i="11"/>
  <c r="K44" i="11"/>
  <c r="R44" i="11"/>
  <c r="K45" i="11"/>
  <c r="R45" i="11"/>
  <c r="K46" i="11"/>
  <c r="R46" i="11"/>
  <c r="K47" i="11"/>
  <c r="R47" i="11"/>
  <c r="K48" i="11"/>
  <c r="R48" i="11"/>
  <c r="K49" i="11"/>
  <c r="R49" i="11"/>
  <c r="K50" i="11"/>
  <c r="R50" i="11"/>
  <c r="S209" i="26"/>
  <c r="E22" i="26"/>
  <c r="AC81" i="26" s="1"/>
  <c r="I17" i="26"/>
  <c r="W81" i="26" s="1"/>
  <c r="Y213" i="26"/>
  <c r="AA215" i="26"/>
  <c r="AT257" i="26"/>
  <c r="R251" i="26"/>
  <c r="Z257" i="26"/>
  <c r="Y253" i="26"/>
  <c r="L21" i="26"/>
  <c r="AA214" i="26" s="1"/>
  <c r="Z170" i="26"/>
  <c r="BG172" i="26"/>
  <c r="BC251" i="26"/>
  <c r="BF171" i="26"/>
  <c r="AL258" i="26"/>
  <c r="W209" i="26"/>
  <c r="U215" i="26"/>
  <c r="Y211" i="26"/>
  <c r="U38" i="26"/>
  <c r="AE82" i="26" s="1"/>
  <c r="AO84" i="26" s="1"/>
  <c r="Y207" i="26"/>
  <c r="BD258" i="26"/>
  <c r="AA213" i="26"/>
  <c r="U209" i="26"/>
  <c r="T171" i="26"/>
  <c r="AA82" i="26"/>
  <c r="AK84" i="26" s="1"/>
  <c r="Y38" i="26"/>
  <c r="AI82" i="26" s="1"/>
  <c r="AS84" i="26" s="1"/>
  <c r="W211" i="26"/>
  <c r="Z38" i="26"/>
  <c r="AJ82" i="26" s="1"/>
  <c r="AT84" i="26" s="1"/>
  <c r="V38" i="26"/>
  <c r="AF82" i="26" s="1"/>
  <c r="AP84" i="26" s="1"/>
  <c r="R38" i="26"/>
  <c r="AB82" i="26" s="1"/>
  <c r="AL84" i="26" s="1"/>
  <c r="J17" i="26"/>
  <c r="X81" i="26" s="1"/>
  <c r="AH259" i="26"/>
  <c r="AB257" i="26"/>
  <c r="AL252" i="26"/>
  <c r="Y215" i="26"/>
  <c r="W38" i="26"/>
  <c r="AG82" i="26" s="1"/>
  <c r="AQ84" i="26" s="1"/>
  <c r="S38" i="26"/>
  <c r="AC82" i="26" s="1"/>
  <c r="AM84" i="26" s="1"/>
  <c r="J16" i="26"/>
  <c r="X80" i="26" s="1"/>
  <c r="X209" i="26"/>
  <c r="S217" i="26"/>
  <c r="Q257" i="26"/>
  <c r="AZ259" i="26"/>
  <c r="AG253" i="26"/>
  <c r="AW252" i="26"/>
  <c r="R213" i="26"/>
  <c r="T211" i="26"/>
  <c r="Y209" i="26"/>
  <c r="AL171" i="26"/>
  <c r="X38" i="26"/>
  <c r="AH82" i="26" s="1"/>
  <c r="AR84" i="26" s="1"/>
  <c r="C28" i="25"/>
  <c r="G17" i="26"/>
  <c r="U81" i="26" s="1"/>
  <c r="BA251" i="26"/>
  <c r="AA211" i="26"/>
  <c r="AO172" i="26"/>
  <c r="BD171" i="26"/>
  <c r="AL165" i="26"/>
  <c r="AP259" i="26"/>
  <c r="AM258" i="26"/>
  <c r="S257" i="26"/>
  <c r="T213" i="26"/>
  <c r="V209" i="26"/>
  <c r="V207" i="26"/>
  <c r="T209" i="26"/>
  <c r="X259" i="26"/>
  <c r="AQ253" i="26"/>
  <c r="U217" i="26"/>
  <c r="V171" i="26"/>
  <c r="F26" i="26"/>
  <c r="AN80" i="26" s="1"/>
  <c r="D26" i="26"/>
  <c r="S218" i="26" s="1"/>
  <c r="AK170" i="26"/>
  <c r="L16" i="26"/>
  <c r="L29" i="26" s="1"/>
  <c r="AF253" i="26"/>
  <c r="D27" i="26"/>
  <c r="AL81" i="26" s="1"/>
  <c r="T207" i="26"/>
  <c r="BE258" i="26"/>
  <c r="AY253" i="26"/>
  <c r="Z215" i="26"/>
  <c r="N24" i="26"/>
  <c r="H21" i="26"/>
  <c r="AF80" i="26" s="1"/>
  <c r="T258" i="26"/>
  <c r="AX253" i="26"/>
  <c r="W213" i="26"/>
  <c r="N13" i="26"/>
  <c r="I80" i="22"/>
  <c r="Z80" i="26"/>
  <c r="S216" i="26"/>
  <c r="V64" i="27"/>
  <c r="F64" i="27"/>
  <c r="AL39" i="27"/>
  <c r="AE252" i="26"/>
  <c r="J64" i="27"/>
  <c r="AK40" i="28"/>
  <c r="C64" i="27"/>
  <c r="BK39" i="27"/>
  <c r="BL16" i="27"/>
  <c r="BL17" i="27" s="1"/>
  <c r="BH16" i="27"/>
  <c r="BH17" i="27" s="1"/>
  <c r="BD16" i="27"/>
  <c r="BD17" i="27" s="1"/>
  <c r="AZ16" i="27"/>
  <c r="AZ17" i="27" s="1"/>
  <c r="AV16" i="27"/>
  <c r="AV17" i="27" s="1"/>
  <c r="AR16" i="27"/>
  <c r="AR17" i="27" s="1"/>
  <c r="AN16" i="27"/>
  <c r="AN17" i="27" s="1"/>
  <c r="AO41" i="28"/>
  <c r="AR41" i="28"/>
  <c r="AL40" i="28"/>
  <c r="BG39" i="27" l="1"/>
  <c r="AI39" i="28"/>
  <c r="AJ39" i="28" s="1"/>
  <c r="N28" i="26"/>
  <c r="AG259" i="26"/>
  <c r="AV252" i="26"/>
  <c r="W217" i="26"/>
  <c r="Q164" i="26"/>
  <c r="N29" i="26"/>
  <c r="AK251" i="26"/>
  <c r="Y217" i="26"/>
  <c r="Q15" i="25"/>
  <c r="R15" i="25" s="1"/>
  <c r="AX172" i="26"/>
  <c r="Q46" i="25"/>
  <c r="F40" i="25" s="1"/>
  <c r="H40" i="25" s="1"/>
  <c r="K40" i="25" s="1"/>
  <c r="V213" i="26"/>
  <c r="T64" i="27"/>
  <c r="F22" i="26"/>
  <c r="AD81" i="26" s="1"/>
  <c r="Q251" i="26"/>
  <c r="Y32" i="25"/>
  <c r="W215" i="26"/>
  <c r="AX37" i="27"/>
  <c r="AO37" i="27"/>
  <c r="C16" i="26"/>
  <c r="N16" i="26" s="1"/>
  <c r="Y39" i="25"/>
  <c r="L26" i="26"/>
  <c r="AA216" i="26" s="1"/>
  <c r="F9" i="26"/>
  <c r="C17" i="26"/>
  <c r="Q81" i="26" s="1"/>
  <c r="AU39" i="27"/>
  <c r="AL80" i="26"/>
  <c r="L17" i="26"/>
  <c r="Z81" i="26" s="1"/>
  <c r="AU252" i="26"/>
  <c r="F21" i="26"/>
  <c r="AD80" i="26" s="1"/>
  <c r="AI37" i="27"/>
  <c r="C35" i="24"/>
  <c r="BI37" i="27"/>
  <c r="BF37" i="27"/>
  <c r="S215" i="26"/>
  <c r="BL39" i="27"/>
  <c r="AW37" i="27"/>
  <c r="AS37" i="27"/>
  <c r="N17" i="26"/>
  <c r="R209" i="26"/>
  <c r="Y166" i="26"/>
  <c r="H9" i="26"/>
  <c r="R207" i="26"/>
  <c r="G16" i="26"/>
  <c r="G22" i="26"/>
  <c r="AE81" i="26" s="1"/>
  <c r="AI170" i="26"/>
  <c r="Y36" i="25"/>
  <c r="Y19" i="25"/>
  <c r="Y12" i="25"/>
  <c r="I16" i="26"/>
  <c r="W80" i="26" s="1"/>
  <c r="L64" i="27"/>
  <c r="Y38" i="25"/>
  <c r="Y27" i="25"/>
  <c r="F27" i="26"/>
  <c r="AN81" i="26" s="1"/>
  <c r="BH39" i="27"/>
  <c r="BE40" i="27"/>
  <c r="AP16" i="27"/>
  <c r="AP17" i="27" s="1"/>
  <c r="W216" i="26"/>
  <c r="W218" i="26"/>
  <c r="AP80" i="26"/>
  <c r="I64" i="27"/>
  <c r="K27" i="26"/>
  <c r="AS81" i="26" s="1"/>
  <c r="K22" i="26"/>
  <c r="AI81" i="26" s="1"/>
  <c r="Z213" i="26"/>
  <c r="BI253" i="26"/>
  <c r="N18" i="26"/>
  <c r="V211" i="26"/>
  <c r="BD165" i="26"/>
  <c r="D17" i="26"/>
  <c r="R81" i="26" s="1"/>
  <c r="S164" i="26"/>
  <c r="H27" i="26"/>
  <c r="AP81" i="26" s="1"/>
  <c r="AU16" i="27"/>
  <c r="AU17" i="27" s="1"/>
  <c r="AN39" i="28"/>
  <c r="Y218" i="26"/>
  <c r="N22" i="23"/>
  <c r="T92" i="27"/>
  <c r="AA251" i="26"/>
  <c r="U258" i="26"/>
  <c r="Z217" i="26"/>
  <c r="AJ257" i="26"/>
  <c r="S207" i="26"/>
  <c r="T252" i="26"/>
  <c r="BH259" i="26"/>
  <c r="C22" i="26"/>
  <c r="N22" i="26" s="1"/>
  <c r="W259" i="26"/>
  <c r="S251" i="26"/>
  <c r="W172" i="26"/>
  <c r="AM39" i="28"/>
  <c r="AP39" i="28"/>
  <c r="U212" i="26"/>
  <c r="AR80" i="26"/>
  <c r="Z211" i="26"/>
  <c r="K26" i="26"/>
  <c r="Z218" i="26" s="1"/>
  <c r="Z251" i="26"/>
  <c r="AU258" i="26"/>
  <c r="AU171" i="26"/>
  <c r="T165" i="26"/>
  <c r="AM165" i="26"/>
  <c r="R211" i="26"/>
  <c r="BD252" i="26"/>
  <c r="AN258" i="26"/>
  <c r="BF40" i="27"/>
  <c r="AP40" i="27"/>
  <c r="BE37" i="27"/>
  <c r="AN37" i="27"/>
  <c r="AK37" i="27"/>
  <c r="BF16" i="27"/>
  <c r="BF17" i="27" s="1"/>
  <c r="N21" i="26"/>
  <c r="R212" i="26"/>
  <c r="R208" i="26"/>
  <c r="Q80" i="26"/>
  <c r="AA81" i="26"/>
  <c r="E32" i="25"/>
  <c r="E34" i="25"/>
  <c r="C26" i="26"/>
  <c r="AK80" i="26" s="1"/>
  <c r="R217" i="26"/>
  <c r="AN165" i="26"/>
  <c r="AN252" i="26"/>
  <c r="I21" i="26"/>
  <c r="X212" i="26" s="1"/>
  <c r="AC258" i="26"/>
  <c r="X213" i="26"/>
  <c r="BI39" i="27"/>
  <c r="AC64" i="27"/>
  <c r="F17" i="26"/>
  <c r="T81" i="26" s="1"/>
  <c r="AR164" i="26"/>
  <c r="AC171" i="26"/>
  <c r="X210" i="26"/>
  <c r="V39" i="26"/>
  <c r="AF83" i="26" s="1"/>
  <c r="AP85" i="26" s="1"/>
  <c r="W39" i="26"/>
  <c r="AG83" i="26" s="1"/>
  <c r="AQ85" i="26" s="1"/>
  <c r="H33" i="17"/>
  <c r="I33" i="17"/>
  <c r="H30" i="17"/>
  <c r="I29" i="17"/>
  <c r="D77" i="17"/>
  <c r="Y41" i="25"/>
  <c r="Y22" i="25"/>
  <c r="AO259" i="26"/>
  <c r="J27" i="26"/>
  <c r="AR81" i="26" s="1"/>
  <c r="AE258" i="26"/>
  <c r="AE171" i="26"/>
  <c r="AI164" i="26"/>
  <c r="E17" i="26"/>
  <c r="S81" i="26" s="1"/>
  <c r="E16" i="26"/>
  <c r="T210" i="26" s="1"/>
  <c r="AI251" i="26"/>
  <c r="AN39" i="27"/>
  <c r="H64" i="27"/>
  <c r="BJ40" i="27"/>
  <c r="BB40" i="27"/>
  <c r="AT40" i="27"/>
  <c r="AJ16" i="27"/>
  <c r="AJ17" i="27" s="1"/>
  <c r="AI16" i="27"/>
  <c r="AO16" i="27"/>
  <c r="AO17" i="27" s="1"/>
  <c r="AT16" i="27"/>
  <c r="AT17" i="27" s="1"/>
  <c r="AY16" i="27"/>
  <c r="AY17" i="27" s="1"/>
  <c r="BE16" i="27"/>
  <c r="BE17" i="27" s="1"/>
  <c r="BJ16" i="27"/>
  <c r="BJ17" i="27" s="1"/>
  <c r="AL16" i="27"/>
  <c r="AL17" i="27" s="1"/>
  <c r="AQ16" i="27"/>
  <c r="AQ17" i="27" s="1"/>
  <c r="AW16" i="27"/>
  <c r="AW17" i="27" s="1"/>
  <c r="BB16" i="27"/>
  <c r="BB17" i="27" s="1"/>
  <c r="BG16" i="27"/>
  <c r="BG17" i="27" s="1"/>
  <c r="H12" i="27"/>
  <c r="AN15" i="27" s="1"/>
  <c r="AM16" i="27"/>
  <c r="AM17" i="27" s="1"/>
  <c r="AS16" i="27"/>
  <c r="AS17" i="27" s="1"/>
  <c r="AX16" i="27"/>
  <c r="AX17" i="27" s="1"/>
  <c r="BC16" i="27"/>
  <c r="BC17" i="27" s="1"/>
  <c r="BI16" i="27"/>
  <c r="BI17" i="27" s="1"/>
  <c r="AA208" i="26"/>
  <c r="V210" i="26"/>
  <c r="G29" i="26"/>
  <c r="Y208" i="26"/>
  <c r="Y210" i="26"/>
  <c r="BF165" i="26"/>
  <c r="BF252" i="26"/>
  <c r="BB170" i="26"/>
  <c r="BB257" i="26"/>
  <c r="BA257" i="26"/>
  <c r="AA209" i="26"/>
  <c r="BA170" i="26"/>
  <c r="BE39" i="27"/>
  <c r="Y64" i="27"/>
  <c r="AJ40" i="27"/>
  <c r="AN40" i="27"/>
  <c r="AR40" i="27"/>
  <c r="AV40" i="27"/>
  <c r="AZ40" i="27"/>
  <c r="BD40" i="27"/>
  <c r="BH40" i="27"/>
  <c r="BL40" i="27"/>
  <c r="AI40" i="27"/>
  <c r="AM40" i="27"/>
  <c r="AQ40" i="27"/>
  <c r="AU40" i="27"/>
  <c r="AY40" i="27"/>
  <c r="BC40" i="27"/>
  <c r="BG40" i="27"/>
  <c r="BK40" i="27"/>
  <c r="R64" i="27"/>
  <c r="AI38" i="27"/>
  <c r="BF38" i="27" s="1"/>
  <c r="C29" i="26"/>
  <c r="U80" i="26"/>
  <c r="J29" i="26"/>
  <c r="X211" i="26"/>
  <c r="I22" i="26"/>
  <c r="AG81" i="26" s="1"/>
  <c r="F16" i="26"/>
  <c r="AA212" i="26"/>
  <c r="AJ80" i="26"/>
  <c r="Y30" i="25"/>
  <c r="Y23" i="25"/>
  <c r="Y20" i="25"/>
  <c r="R39" i="26"/>
  <c r="AB83" i="26" s="1"/>
  <c r="AL85" i="26" s="1"/>
  <c r="BI172" i="26"/>
  <c r="AQ172" i="26"/>
  <c r="Y259" i="26"/>
  <c r="AZ166" i="26"/>
  <c r="AH166" i="26"/>
  <c r="AW171" i="26"/>
  <c r="AW258" i="26"/>
  <c r="V165" i="26"/>
  <c r="V252" i="26"/>
  <c r="BE165" i="26"/>
  <c r="BE252" i="26"/>
  <c r="AD252" i="26"/>
  <c r="AD165" i="26"/>
  <c r="J21" i="26"/>
  <c r="Y212" i="26" s="1"/>
  <c r="J22" i="26"/>
  <c r="AH81" i="26" s="1"/>
  <c r="AQ39" i="27"/>
  <c r="K64" i="27"/>
  <c r="BI40" i="27"/>
  <c r="BA40" i="27"/>
  <c r="AS40" i="27"/>
  <c r="AK40" i="27"/>
  <c r="L27" i="26"/>
  <c r="AT81" i="26" s="1"/>
  <c r="AA217" i="26"/>
  <c r="I32" i="17"/>
  <c r="Y21" i="25"/>
  <c r="Y13" i="25"/>
  <c r="T212" i="26"/>
  <c r="T214" i="26"/>
  <c r="AC80" i="26"/>
  <c r="K31" i="25"/>
  <c r="M31" i="25" s="1"/>
  <c r="K33" i="25"/>
  <c r="M33" i="25" s="1"/>
  <c r="K32" i="25"/>
  <c r="M32" i="25" s="1"/>
  <c r="AI80" i="26"/>
  <c r="Z212" i="26"/>
  <c r="H32" i="17"/>
  <c r="AS39" i="27"/>
  <c r="H33" i="28"/>
  <c r="AJ38" i="28" s="1"/>
  <c r="Q64" i="27"/>
  <c r="E64" i="27"/>
  <c r="AD64" i="27"/>
  <c r="BA37" i="27"/>
  <c r="C33" i="27"/>
  <c r="T70" i="27" s="1"/>
  <c r="T74" i="27" s="1"/>
  <c r="T88" i="27" s="1"/>
  <c r="T99" i="27" s="1"/>
  <c r="T107" i="27" s="1"/>
  <c r="T109" i="27" s="1"/>
  <c r="AA210" i="26"/>
  <c r="BG38" i="27"/>
  <c r="AO39" i="28"/>
  <c r="Y24" i="25"/>
  <c r="D16" i="26"/>
  <c r="S210" i="26" s="1"/>
  <c r="BF39" i="27"/>
  <c r="W64" i="27"/>
  <c r="H31" i="17"/>
  <c r="I31" i="17"/>
  <c r="D79" i="17"/>
  <c r="G82" i="22"/>
  <c r="I82" i="22"/>
  <c r="I84" i="22" s="1"/>
  <c r="I92" i="22"/>
  <c r="G94" i="22"/>
  <c r="AP253" i="26"/>
  <c r="AP166" i="26"/>
  <c r="AA218" i="26"/>
  <c r="AT80" i="26"/>
  <c r="T216" i="26"/>
  <c r="T218" i="26"/>
  <c r="AD171" i="26"/>
  <c r="AD258" i="26"/>
  <c r="BB164" i="26"/>
  <c r="BB251" i="26"/>
  <c r="U64" i="27"/>
  <c r="BA39" i="27"/>
  <c r="H13" i="28"/>
  <c r="AI17" i="28"/>
  <c r="AM17" i="28"/>
  <c r="AQ17" i="28"/>
  <c r="AJ17" i="28"/>
  <c r="AN17" i="28"/>
  <c r="AR17" i="28"/>
  <c r="M13" i="28"/>
  <c r="AI19" i="28" s="1"/>
  <c r="AJ19" i="28" s="1"/>
  <c r="AK19" i="28" s="1"/>
  <c r="AL19" i="28" s="1"/>
  <c r="AM19" i="28" s="1"/>
  <c r="AN19" i="28" s="1"/>
  <c r="AO19" i="28" s="1"/>
  <c r="AP19" i="28" s="1"/>
  <c r="AQ19" i="28" s="1"/>
  <c r="AR19" i="28" s="1"/>
  <c r="AK17" i="28"/>
  <c r="AL17" i="28"/>
  <c r="AO17" i="28"/>
  <c r="AP17" i="28"/>
  <c r="AM38" i="27"/>
  <c r="BK38" i="27"/>
  <c r="AO38" i="27"/>
  <c r="AP38" i="27"/>
  <c r="D96" i="17"/>
  <c r="V214" i="26"/>
  <c r="BH166" i="26"/>
  <c r="BH253" i="26"/>
  <c r="I26" i="26"/>
  <c r="AF259" i="26"/>
  <c r="AF172" i="26"/>
  <c r="T217" i="26"/>
  <c r="AO253" i="26"/>
  <c r="AO166" i="26"/>
  <c r="E27" i="26"/>
  <c r="AM81" i="26" s="1"/>
  <c r="W253" i="26"/>
  <c r="R215" i="26"/>
  <c r="C27" i="26"/>
  <c r="W166" i="26"/>
  <c r="AV258" i="26"/>
  <c r="AV171" i="26"/>
  <c r="U165" i="26"/>
  <c r="N19" i="26"/>
  <c r="U252" i="26"/>
  <c r="AA257" i="26"/>
  <c r="AA170" i="26"/>
  <c r="AR170" i="26"/>
  <c r="K16" i="26"/>
  <c r="Z207" i="26"/>
  <c r="N64" i="27"/>
  <c r="AT39" i="27"/>
  <c r="AJ39" i="27"/>
  <c r="D64" i="27"/>
  <c r="AW38" i="27"/>
  <c r="BB38" i="27"/>
  <c r="AJ41" i="28"/>
  <c r="D76" i="17"/>
  <c r="I94" i="22"/>
  <c r="T215" i="26"/>
  <c r="Y17" i="25"/>
  <c r="E31" i="25"/>
  <c r="E33" i="25" s="1"/>
  <c r="Q16" i="25"/>
  <c r="AS257" i="26"/>
  <c r="AS170" i="26"/>
  <c r="R164" i="26"/>
  <c r="N14" i="26"/>
  <c r="F39" i="25"/>
  <c r="F43" i="25"/>
  <c r="H43" i="25" s="1"/>
  <c r="H34" i="17"/>
  <c r="I34" i="17"/>
  <c r="G68" i="22"/>
  <c r="G70" i="22"/>
  <c r="G26" i="26"/>
  <c r="G27" i="26"/>
  <c r="AO81" i="26" s="1"/>
  <c r="V217" i="26"/>
  <c r="R218" i="26"/>
  <c r="BC257" i="26"/>
  <c r="BC170" i="26"/>
  <c r="AB164" i="26"/>
  <c r="AB251" i="26"/>
  <c r="X208" i="26"/>
  <c r="I29" i="26"/>
  <c r="BD39" i="27"/>
  <c r="X64" i="27"/>
  <c r="BD15" i="27"/>
  <c r="AI38" i="28"/>
  <c r="AK38" i="28"/>
  <c r="BA38" i="27"/>
  <c r="AY38" i="27"/>
  <c r="AK15" i="27"/>
  <c r="AI15" i="27"/>
  <c r="D100" i="17"/>
  <c r="G80" i="22"/>
  <c r="U216" i="26"/>
  <c r="U218" i="26"/>
  <c r="BG166" i="26"/>
  <c r="D78" i="17"/>
  <c r="E35" i="25"/>
  <c r="Y28" i="25"/>
  <c r="Q18" i="25"/>
  <c r="U24" i="25" s="1"/>
  <c r="Y40" i="25"/>
  <c r="Q17" i="25"/>
  <c r="T15" i="25" s="1"/>
  <c r="Y18" i="25"/>
  <c r="Y26" i="25"/>
  <c r="Y39" i="26"/>
  <c r="AI83" i="26" s="1"/>
  <c r="AS85" i="26" s="1"/>
  <c r="X39" i="26"/>
  <c r="AH83" i="26" s="1"/>
  <c r="AR85" i="26" s="1"/>
  <c r="AA83" i="26"/>
  <c r="AK85" i="26" s="1"/>
  <c r="T39" i="26"/>
  <c r="AD83" i="26" s="1"/>
  <c r="AN85" i="26" s="1"/>
  <c r="Z39" i="26"/>
  <c r="AJ83" i="26" s="1"/>
  <c r="AT85" i="26" s="1"/>
  <c r="AC165" i="26"/>
  <c r="S211" i="26"/>
  <c r="D22" i="26"/>
  <c r="AB81" i="26" s="1"/>
  <c r="AI41" i="28"/>
  <c r="AM41" i="28"/>
  <c r="AL41" i="28"/>
  <c r="BC38" i="27"/>
  <c r="AV38" i="27"/>
  <c r="AJ38" i="27"/>
  <c r="AS38" i="27"/>
  <c r="AL38" i="27"/>
  <c r="AQ38" i="28"/>
  <c r="BB15" i="27"/>
  <c r="BK15" i="27"/>
  <c r="D99" i="17"/>
  <c r="H29" i="17"/>
  <c r="U214" i="26"/>
  <c r="G92" i="22"/>
  <c r="N20" i="26"/>
  <c r="Z214" i="26"/>
  <c r="AE80" i="26"/>
  <c r="V215" i="26"/>
  <c r="AR38" i="27"/>
  <c r="BL38" i="27"/>
  <c r="AQ38" i="27"/>
  <c r="AZ38" i="27"/>
  <c r="BI38" i="27"/>
  <c r="AN38" i="27"/>
  <c r="AP41" i="28"/>
  <c r="AN41" i="28"/>
  <c r="AK41" i="28"/>
  <c r="BG15" i="27"/>
  <c r="J37" i="17"/>
  <c r="J63" i="17"/>
  <c r="D95" i="17"/>
  <c r="AS80" i="26"/>
  <c r="T208" i="26"/>
  <c r="V208" i="26"/>
  <c r="I70" i="22"/>
  <c r="I68" i="22"/>
  <c r="AC252" i="26"/>
  <c r="W212" i="26"/>
  <c r="W214" i="26"/>
  <c r="X215" i="26"/>
  <c r="I27" i="26"/>
  <c r="AQ81" i="26" s="1"/>
  <c r="AM80" i="26"/>
  <c r="Y34" i="25"/>
  <c r="AT164" i="26"/>
  <c r="D21" i="26"/>
  <c r="S39" i="26"/>
  <c r="AC83" i="26" s="1"/>
  <c r="AM85" i="26" s="1"/>
  <c r="Z209" i="26"/>
  <c r="AR257" i="26"/>
  <c r="X217" i="26"/>
  <c r="Y25" i="25"/>
  <c r="Y16" i="25"/>
  <c r="Y15" i="25"/>
  <c r="AJ164" i="26"/>
  <c r="AJ251" i="26"/>
  <c r="Y35" i="25"/>
  <c r="Y33" i="25"/>
  <c r="Y31" i="25"/>
  <c r="Y29" i="25"/>
  <c r="Y14" i="25"/>
  <c r="U211" i="26"/>
  <c r="U213" i="26"/>
  <c r="R214" i="26"/>
  <c r="AA80" i="26"/>
  <c r="H16" i="26"/>
  <c r="Q170" i="26"/>
  <c r="H17" i="26"/>
  <c r="V81" i="26" s="1"/>
  <c r="AR251" i="26"/>
  <c r="U207" i="26"/>
  <c r="I30" i="17"/>
  <c r="J64" i="17"/>
  <c r="D97" i="17"/>
  <c r="D75" i="17"/>
  <c r="D98" i="17"/>
  <c r="Y37" i="25"/>
  <c r="AY259" i="26"/>
  <c r="AY172" i="26"/>
  <c r="X166" i="26"/>
  <c r="X253" i="26"/>
  <c r="AI17" i="27"/>
  <c r="AB79" i="27"/>
  <c r="AV39" i="27"/>
  <c r="P64" i="27"/>
  <c r="AM39" i="27"/>
  <c r="G64" i="27"/>
  <c r="AL37" i="27"/>
  <c r="AQ37" i="27"/>
  <c r="AU37" i="27"/>
  <c r="AY37" i="27"/>
  <c r="BC37" i="27"/>
  <c r="BG37" i="27"/>
  <c r="BK37" i="27"/>
  <c r="AM37" i="27"/>
  <c r="AR37" i="27"/>
  <c r="AV37" i="27"/>
  <c r="AZ37" i="27"/>
  <c r="BD37" i="27"/>
  <c r="BH37" i="27"/>
  <c r="BL37" i="27"/>
  <c r="S64" i="27"/>
  <c r="AY39" i="27"/>
  <c r="BJ37" i="27"/>
  <c r="BB37" i="27"/>
  <c r="AT37" i="27"/>
  <c r="AJ37" i="27"/>
  <c r="M12" i="27"/>
  <c r="BJ38" i="27" l="1"/>
  <c r="AK39" i="28"/>
  <c r="AP38" i="28"/>
  <c r="BI15" i="27"/>
  <c r="BE38" i="27"/>
  <c r="X214" i="26"/>
  <c r="Z216" i="26"/>
  <c r="AQ39" i="28"/>
  <c r="AR39" i="28"/>
  <c r="AL39" i="28"/>
  <c r="AL38" i="28"/>
  <c r="R210" i="26"/>
  <c r="D29" i="26"/>
  <c r="AG80" i="26"/>
  <c r="S80" i="26"/>
  <c r="R216" i="26"/>
  <c r="N26" i="26"/>
  <c r="E29" i="26"/>
  <c r="AP15" i="27"/>
  <c r="AN38" i="28"/>
  <c r="AO38" i="28"/>
  <c r="AV15" i="27"/>
  <c r="BF15" i="27"/>
  <c r="Y214" i="26"/>
  <c r="AM38" i="28"/>
  <c r="AR38" i="28"/>
  <c r="AH80" i="26"/>
  <c r="AU15" i="27"/>
  <c r="BC15" i="27"/>
  <c r="BJ15" i="27"/>
  <c r="AO15" i="27"/>
  <c r="BE15" i="27"/>
  <c r="AT15" i="27"/>
  <c r="AM15" i="27"/>
  <c r="AQ15" i="27"/>
  <c r="AX15" i="27"/>
  <c r="R80" i="26"/>
  <c r="AW15" i="27"/>
  <c r="BA15" i="27"/>
  <c r="AJ15" i="27"/>
  <c r="BL15" i="27"/>
  <c r="AL15" i="27"/>
  <c r="S208" i="26"/>
  <c r="AX38" i="27"/>
  <c r="BD38" i="27"/>
  <c r="AU38" i="27"/>
  <c r="AK38" i="27"/>
  <c r="BH38" i="27"/>
  <c r="AT38" i="27"/>
  <c r="H78" i="17"/>
  <c r="AS15" i="27"/>
  <c r="BH15" i="27"/>
  <c r="AY15" i="27"/>
  <c r="AZ15" i="27"/>
  <c r="AR15" i="27"/>
  <c r="T80" i="26"/>
  <c r="F29" i="26"/>
  <c r="U208" i="26"/>
  <c r="U210" i="26"/>
  <c r="I72" i="22"/>
  <c r="H76" i="17"/>
  <c r="U25" i="25"/>
  <c r="H75" i="17"/>
  <c r="H79" i="17"/>
  <c r="K82" i="22"/>
  <c r="K94" i="22"/>
  <c r="S212" i="26"/>
  <c r="S214" i="26"/>
  <c r="AB80" i="26"/>
  <c r="K80" i="22"/>
  <c r="G84" i="22"/>
  <c r="H102" i="22" s="1"/>
  <c r="F42" i="25"/>
  <c r="H39" i="25"/>
  <c r="K39" i="25" s="1"/>
  <c r="S14" i="25"/>
  <c r="S12" i="25"/>
  <c r="Z208" i="26"/>
  <c r="Y80" i="26"/>
  <c r="K29" i="26"/>
  <c r="Z210" i="26"/>
  <c r="AL296" i="26"/>
  <c r="AK296" i="26" s="1"/>
  <c r="AJ296" i="26" s="1"/>
  <c r="AI296" i="26" s="1"/>
  <c r="AH296" i="26" s="1"/>
  <c r="AG296" i="26" s="1"/>
  <c r="AF296" i="26" s="1"/>
  <c r="AE296" i="26" s="1"/>
  <c r="AD296" i="26" s="1"/>
  <c r="AC296" i="26" s="1"/>
  <c r="AB296" i="26" s="1"/>
  <c r="AA296" i="26" s="1"/>
  <c r="Z296" i="26" s="1"/>
  <c r="Y296" i="26" s="1"/>
  <c r="X296" i="26" s="1"/>
  <c r="W296" i="26" s="1"/>
  <c r="V296" i="26" s="1"/>
  <c r="U296" i="26" s="1"/>
  <c r="T296" i="26" s="1"/>
  <c r="S296" i="26" s="1"/>
  <c r="R296" i="26" s="1"/>
  <c r="AL297" i="26"/>
  <c r="AK297" i="26" s="1"/>
  <c r="AJ297" i="26" s="1"/>
  <c r="AI297" i="26" s="1"/>
  <c r="AH297" i="26" s="1"/>
  <c r="AG297" i="26" s="1"/>
  <c r="AF297" i="26" s="1"/>
  <c r="AE297" i="26" s="1"/>
  <c r="AD297" i="26" s="1"/>
  <c r="AC297" i="26" s="1"/>
  <c r="AB297" i="26" s="1"/>
  <c r="AA297" i="26" s="1"/>
  <c r="Z297" i="26" s="1"/>
  <c r="Y297" i="26" s="1"/>
  <c r="X297" i="26" s="1"/>
  <c r="W297" i="26" s="1"/>
  <c r="V297" i="26" s="1"/>
  <c r="U297" i="26" s="1"/>
  <c r="T297" i="26" s="1"/>
  <c r="S297" i="26" s="1"/>
  <c r="R297" i="26" s="1"/>
  <c r="K92" i="22"/>
  <c r="G96" i="22"/>
  <c r="H101" i="22" s="1"/>
  <c r="D103" i="22" s="1"/>
  <c r="E50" i="28"/>
  <c r="U28" i="25"/>
  <c r="U22" i="25"/>
  <c r="U19" i="25"/>
  <c r="U26" i="25"/>
  <c r="U23" i="25"/>
  <c r="U21" i="25"/>
  <c r="U27" i="25"/>
  <c r="U20" i="25"/>
  <c r="H50" i="28"/>
  <c r="D50" i="28"/>
  <c r="V218" i="26"/>
  <c r="V216" i="26"/>
  <c r="AO80" i="26"/>
  <c r="S13" i="25"/>
  <c r="N27" i="26"/>
  <c r="Q40" i="26" s="1"/>
  <c r="AK81" i="26"/>
  <c r="I96" i="22"/>
  <c r="H77" i="17"/>
  <c r="J65" i="17"/>
  <c r="B96" i="17" s="1"/>
  <c r="H29" i="26"/>
  <c r="W208" i="26"/>
  <c r="V80" i="26"/>
  <c r="W210" i="26"/>
  <c r="K68" i="22"/>
  <c r="G72" i="22"/>
  <c r="F101" i="22" s="1"/>
  <c r="AI18" i="27"/>
  <c r="AM18" i="27"/>
  <c r="AQ18" i="27"/>
  <c r="AU18" i="27"/>
  <c r="AY18" i="27"/>
  <c r="BC18" i="27"/>
  <c r="BG18" i="27"/>
  <c r="BK18" i="27"/>
  <c r="AJ18" i="27"/>
  <c r="AN18" i="27"/>
  <c r="AR18" i="27"/>
  <c r="AV18" i="27"/>
  <c r="AZ18" i="27"/>
  <c r="BD18" i="27"/>
  <c r="BH18" i="27"/>
  <c r="BL18" i="27"/>
  <c r="AL18" i="27"/>
  <c r="AT18" i="27"/>
  <c r="BB18" i="27"/>
  <c r="BJ18" i="27"/>
  <c r="AO18" i="27"/>
  <c r="AW18" i="27"/>
  <c r="BE18" i="27"/>
  <c r="AS18" i="27"/>
  <c r="BI18" i="27"/>
  <c r="AX18" i="27"/>
  <c r="BF18" i="27"/>
  <c r="AP18" i="27"/>
  <c r="AK18" i="27"/>
  <c r="BA18" i="27"/>
  <c r="K75" i="17"/>
  <c r="K25" i="17" s="1"/>
  <c r="F40" i="17" s="1"/>
  <c r="C99" i="17"/>
  <c r="K78" i="17"/>
  <c r="G50" i="28"/>
  <c r="F50" i="28"/>
  <c r="T82" i="27"/>
  <c r="T78" i="27"/>
  <c r="T84" i="27" s="1"/>
  <c r="J50" i="28"/>
  <c r="AL295" i="26"/>
  <c r="AK295" i="26" s="1"/>
  <c r="AJ295" i="26" s="1"/>
  <c r="AI295" i="26" s="1"/>
  <c r="AH295" i="26" s="1"/>
  <c r="AG295" i="26" s="1"/>
  <c r="AF295" i="26" s="1"/>
  <c r="AE295" i="26" s="1"/>
  <c r="AD295" i="26" s="1"/>
  <c r="AC295" i="26" s="1"/>
  <c r="AB295" i="26" s="1"/>
  <c r="AA295" i="26" s="1"/>
  <c r="Z295" i="26" s="1"/>
  <c r="Y295" i="26" s="1"/>
  <c r="X295" i="26" s="1"/>
  <c r="W295" i="26" s="1"/>
  <c r="V295" i="26" s="1"/>
  <c r="U295" i="26" s="1"/>
  <c r="T295" i="26" s="1"/>
  <c r="S295" i="26" s="1"/>
  <c r="R295" i="26" s="1"/>
  <c r="L50" i="28"/>
  <c r="K50" i="28"/>
  <c r="K70" i="22"/>
  <c r="K43" i="25"/>
  <c r="H46" i="25"/>
  <c r="H47" i="25" s="1"/>
  <c r="X216" i="26"/>
  <c r="X218" i="26"/>
  <c r="AQ80" i="26"/>
  <c r="AN16" i="28"/>
  <c r="C50" i="28"/>
  <c r="AI16" i="28"/>
  <c r="AJ16" i="28"/>
  <c r="AO16" i="28"/>
  <c r="AK16" i="28"/>
  <c r="AL16" i="28"/>
  <c r="AM16" i="28"/>
  <c r="AP16" i="28"/>
  <c r="AR16" i="28"/>
  <c r="AQ16" i="28"/>
  <c r="J39" i="17"/>
  <c r="B79" i="17" s="1"/>
  <c r="I50" i="28"/>
  <c r="K84" i="22" l="1"/>
  <c r="I83" i="22" s="1"/>
  <c r="B78" i="17"/>
  <c r="C75" i="17"/>
  <c r="C100" i="17"/>
  <c r="C98" i="17"/>
  <c r="B75" i="17"/>
  <c r="E75" i="17" s="1"/>
  <c r="B77" i="17"/>
  <c r="C95" i="17"/>
  <c r="C65" i="17"/>
  <c r="B95" i="17"/>
  <c r="B100" i="17"/>
  <c r="C79" i="17"/>
  <c r="E79" i="17" s="1"/>
  <c r="K96" i="22"/>
  <c r="I95" i="22" s="1"/>
  <c r="I81" i="22"/>
  <c r="I85" i="22" s="1"/>
  <c r="G81" i="22"/>
  <c r="G83" i="22"/>
  <c r="K83" i="22" s="1"/>
  <c r="U40" i="26"/>
  <c r="Y40" i="26"/>
  <c r="T40" i="26"/>
  <c r="W40" i="26"/>
  <c r="X40" i="26"/>
  <c r="V40" i="26"/>
  <c r="AA86" i="26"/>
  <c r="Z40" i="26"/>
  <c r="R40" i="26"/>
  <c r="S40" i="26"/>
  <c r="J38" i="17"/>
  <c r="G77" i="17"/>
  <c r="G79" i="17"/>
  <c r="G76" i="17"/>
  <c r="C43" i="17"/>
  <c r="G75" i="17"/>
  <c r="G78" i="17"/>
  <c r="C96" i="17"/>
  <c r="C64" i="17"/>
  <c r="B97" i="17"/>
  <c r="C107" i="22"/>
  <c r="D102" i="22"/>
  <c r="C76" i="17"/>
  <c r="C38" i="17"/>
  <c r="C77" i="17"/>
  <c r="H42" i="25"/>
  <c r="K42" i="25" s="1"/>
  <c r="M45" i="25"/>
  <c r="G97" i="17"/>
  <c r="G98" i="17"/>
  <c r="C69" i="17"/>
  <c r="G95" i="17"/>
  <c r="G100" i="17"/>
  <c r="G99" i="17"/>
  <c r="G96" i="17"/>
  <c r="B99" i="17"/>
  <c r="C97" i="17"/>
  <c r="B98" i="17"/>
  <c r="K72" i="22"/>
  <c r="C78" i="17"/>
  <c r="E78" i="17" s="1"/>
  <c r="B76" i="17"/>
  <c r="C39" i="17"/>
  <c r="C108" i="22"/>
  <c r="F103" i="22"/>
  <c r="C109" i="22" s="1"/>
  <c r="E77" i="17" l="1"/>
  <c r="I93" i="22"/>
  <c r="I97" i="22" s="1"/>
  <c r="G93" i="22"/>
  <c r="G97" i="22" s="1"/>
  <c r="G95" i="22"/>
  <c r="K95" i="22" s="1"/>
  <c r="G71" i="22"/>
  <c r="K71" i="22" s="1"/>
  <c r="I69" i="22"/>
  <c r="I73" i="22" s="1"/>
  <c r="I71" i="22"/>
  <c r="G69" i="22"/>
  <c r="AK87" i="26"/>
  <c r="AB86" i="26"/>
  <c r="G85" i="22"/>
  <c r="K81" i="22"/>
  <c r="K85" i="22" s="1"/>
  <c r="E76" i="17"/>
  <c r="E91" i="17" s="1"/>
  <c r="E40" i="17" s="1"/>
  <c r="J78" i="17"/>
  <c r="J75" i="17"/>
  <c r="K22" i="17" s="1"/>
  <c r="F39" i="17" s="1"/>
  <c r="K93" i="22" l="1"/>
  <c r="K97" i="22" s="1"/>
  <c r="AL87" i="26"/>
  <c r="AC86" i="26"/>
  <c r="K69" i="22"/>
  <c r="K73" i="22" s="1"/>
  <c r="G73" i="22"/>
  <c r="AM87" i="26" l="1"/>
  <c r="AD86" i="26"/>
  <c r="AN87" i="26" l="1"/>
  <c r="AE86" i="26"/>
  <c r="AF86" i="26" l="1"/>
  <c r="AO87" i="26"/>
  <c r="AP87" i="26" l="1"/>
  <c r="AG86" i="26"/>
  <c r="AQ87" i="26" l="1"/>
  <c r="AH86" i="26"/>
  <c r="AI86" i="26" l="1"/>
  <c r="AR87" i="26"/>
  <c r="AS87" i="26" l="1"/>
  <c r="AJ86" i="26"/>
  <c r="AT87"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 Sensenbrenner</author>
  </authors>
  <commentList>
    <comment ref="K13" authorId="0" shapeId="0" xr:uid="{00000000-0006-0000-0C00-000001000000}">
      <text>
        <r>
          <rPr>
            <b/>
            <sz val="9"/>
            <color indexed="81"/>
            <rFont val="Tahoma"/>
            <family val="2"/>
          </rPr>
          <t>Jim Sensenbrenner:</t>
        </r>
        <r>
          <rPr>
            <sz val="9"/>
            <color indexed="81"/>
            <rFont val="Tahoma"/>
            <family val="2"/>
          </rPr>
          <t xml:space="preserve">
When inserting new rows, copy RPN formula to new row.</t>
        </r>
      </text>
    </comment>
    <comment ref="R14" authorId="0" shapeId="0" xr:uid="{00000000-0006-0000-0C00-000002000000}">
      <text>
        <r>
          <rPr>
            <b/>
            <sz val="9"/>
            <color indexed="81"/>
            <rFont val="Tahoma"/>
            <family val="2"/>
          </rPr>
          <t>Jim Sensenbrenner:</t>
        </r>
        <r>
          <rPr>
            <sz val="9"/>
            <color indexed="81"/>
            <rFont val="Tahoma"/>
            <family val="2"/>
          </rPr>
          <t xml:space="preserve">
When inserting new rows, copy forumlae in columns Q and R into new rows.  These are needed for RPN limits for action.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Jarold March</author>
  </authors>
  <commentList>
    <comment ref="F16" authorId="0" shapeId="0" xr:uid="{00000000-0006-0000-1600-000001000000}">
      <text>
        <r>
          <rPr>
            <b/>
            <sz val="9"/>
            <color indexed="81"/>
            <rFont val="Tahoma"/>
            <family val="2"/>
          </rPr>
          <t>MSA recommends 3 trail, 10 part, 3 appraiser analysis when possible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Jarold March</author>
  </authors>
  <commentList>
    <comment ref="F16" authorId="0" shapeId="0" xr:uid="{00000000-0006-0000-1700-000001000000}">
      <text>
        <r>
          <rPr>
            <b/>
            <sz val="9"/>
            <color indexed="81"/>
            <rFont val="Tahoma"/>
            <family val="2"/>
          </rPr>
          <t>MSA recommends 3 trail, 10 part, 3 appraiser analysis when possible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Jarold March</author>
  </authors>
  <commentList>
    <comment ref="C13" authorId="0" shapeId="0" xr:uid="{00000000-0006-0000-1900-000001000000}">
      <text>
        <r>
          <rPr>
            <b/>
            <sz val="9"/>
            <color indexed="81"/>
            <rFont val="Tahoma"/>
            <family val="2"/>
          </rPr>
          <t>Values from GR&amp;R VAR(Tol)</t>
        </r>
      </text>
    </comment>
  </commentList>
</comments>
</file>

<file path=xl/sharedStrings.xml><?xml version="1.0" encoding="utf-8"?>
<sst xmlns="http://schemas.openxmlformats.org/spreadsheetml/2006/main" count="1895" uniqueCount="896">
  <si>
    <r>
      <t xml:space="preserve">Design analysis/detection controls have a strong detection capability. Virtual Analysis (e.g. CAE, FEA, etc.) </t>
    </r>
    <r>
      <rPr>
        <b/>
        <u/>
        <sz val="12"/>
        <rFont val="Arial"/>
        <family val="2"/>
      </rPr>
      <t>is highly correlated</t>
    </r>
    <r>
      <rPr>
        <sz val="12"/>
        <rFont val="Arial"/>
        <family val="2"/>
      </rPr>
      <t xml:space="preserve"> with actual or expected operating conditions prior to design freeze.</t>
    </r>
  </si>
  <si>
    <t xml:space="preserve">Model Year(s)/Vehicle(s): </t>
  </si>
  <si>
    <t>SIGNATURE</t>
  </si>
  <si>
    <t>DATE</t>
  </si>
  <si>
    <t>DATE:</t>
  </si>
  <si>
    <t>PART NUMBER:</t>
  </si>
  <si>
    <t>CHARACTERISTICS</t>
  </si>
  <si>
    <t>PROCESS</t>
  </si>
  <si>
    <t>Date</t>
  </si>
  <si>
    <t>Core Team</t>
  </si>
  <si>
    <t>TOLERANCE</t>
  </si>
  <si>
    <t>Print #</t>
  </si>
  <si>
    <t xml:space="preserve">Rev.  </t>
  </si>
  <si>
    <t>FMEA Number:</t>
  </si>
  <si>
    <t>Prepared by:</t>
  </si>
  <si>
    <t>Date (Orig.)</t>
  </si>
  <si>
    <t>Date (Rev.)</t>
  </si>
  <si>
    <t>C</t>
  </si>
  <si>
    <t>O</t>
  </si>
  <si>
    <t>D</t>
  </si>
  <si>
    <t>S</t>
  </si>
  <si>
    <t>l</t>
  </si>
  <si>
    <t>c</t>
  </si>
  <si>
    <t>Current</t>
  </si>
  <si>
    <t>e</t>
  </si>
  <si>
    <t>R.</t>
  </si>
  <si>
    <t>Action Results</t>
  </si>
  <si>
    <t>a</t>
  </si>
  <si>
    <t>t</t>
  </si>
  <si>
    <t>P.</t>
  </si>
  <si>
    <t>v</t>
  </si>
  <si>
    <t>s</t>
  </si>
  <si>
    <t>u</t>
  </si>
  <si>
    <t>Controls</t>
  </si>
  <si>
    <t>N.</t>
  </si>
  <si>
    <t>r</t>
  </si>
  <si>
    <t xml:space="preserve">Item:  </t>
  </si>
  <si>
    <t>Process Responsibility:</t>
  </si>
  <si>
    <t>Process</t>
  </si>
  <si>
    <t>Control Plan Number</t>
  </si>
  <si>
    <t>Key Contact/Phone</t>
  </si>
  <si>
    <t>Part Number/Latest Change Level</t>
  </si>
  <si>
    <t>Customer Engineering Approval/Date (If Req'd.)</t>
  </si>
  <si>
    <t>Part Name/Description</t>
  </si>
  <si>
    <t>Supplier/Plant Approval/Date</t>
  </si>
  <si>
    <t>Customer Quality Approval/Date (If Req'd.)</t>
  </si>
  <si>
    <t>Supplier/Plant</t>
  </si>
  <si>
    <t>Other Approval/Date (If Req'd.)</t>
  </si>
  <si>
    <t>METHODS</t>
  </si>
  <si>
    <t>PRODUCT/PROCESS</t>
  </si>
  <si>
    <t>EVALUATION/</t>
  </si>
  <si>
    <t>SAMPLE</t>
  </si>
  <si>
    <t>NO.</t>
  </si>
  <si>
    <t>PRODUCT</t>
  </si>
  <si>
    <t>SPECIFICATION/</t>
  </si>
  <si>
    <t>MEASUREMENT</t>
  </si>
  <si>
    <t>SIZE</t>
  </si>
  <si>
    <t>FREQ.</t>
  </si>
  <si>
    <t>TECHNIQUE</t>
  </si>
  <si>
    <t>ITEM</t>
  </si>
  <si>
    <t>OK</t>
  </si>
  <si>
    <t>TITLE</t>
  </si>
  <si>
    <t>Title</t>
  </si>
  <si>
    <t>Dated</t>
  </si>
  <si>
    <t>Shown on Drawing Number</t>
  </si>
  <si>
    <t>Purchase Order No.</t>
  </si>
  <si>
    <t>Initial submission</t>
  </si>
  <si>
    <t>Change to Optional Construction or Material</t>
  </si>
  <si>
    <t>Engineering Change(s)</t>
  </si>
  <si>
    <t>Sub-Supplier or Material Source Change</t>
  </si>
  <si>
    <t>Tooling: Transfer, Replacement, Refurbishment, or additional</t>
  </si>
  <si>
    <t>Change in Part Processing</t>
  </si>
  <si>
    <t>Correction of Discrepancy</t>
  </si>
  <si>
    <t>Parts produced at Additional Location</t>
  </si>
  <si>
    <t>Other - please specify</t>
  </si>
  <si>
    <t>REQUESTED SUBMISSION LEVEL (Check one)</t>
  </si>
  <si>
    <t>Print Name</t>
  </si>
  <si>
    <t>Phone No.</t>
  </si>
  <si>
    <t>Fax No.</t>
  </si>
  <si>
    <t>Part Name</t>
  </si>
  <si>
    <t>NAME</t>
  </si>
  <si>
    <t>Part Number</t>
  </si>
  <si>
    <t>NUMBER</t>
  </si>
  <si>
    <t>Street Address</t>
  </si>
  <si>
    <t>City</t>
  </si>
  <si>
    <t>State</t>
  </si>
  <si>
    <t>Zip</t>
  </si>
  <si>
    <t>Phone Number</t>
  </si>
  <si>
    <t>Fax Number</t>
  </si>
  <si>
    <t>Email Address</t>
  </si>
  <si>
    <t>No discernible effect.</t>
  </si>
  <si>
    <t>Country</t>
  </si>
  <si>
    <t>Safety and/or Government Regulation</t>
  </si>
  <si>
    <t>CUSTOMER SUBMITTAL INFORMATION</t>
  </si>
  <si>
    <t>Customer Name/Division</t>
  </si>
  <si>
    <t>Is each Customer Tool properly tagged and numbered?</t>
  </si>
  <si>
    <t>Customer Signature</t>
  </si>
  <si>
    <t>Customer Tracking Number (optional)</t>
  </si>
  <si>
    <t>ORGANIZATION MANUFACTURING INFORMATION</t>
  </si>
  <si>
    <t>SPECIFICATION / LIMITS</t>
  </si>
  <si>
    <t>QTY. TESTED</t>
  </si>
  <si>
    <t>NOT OK</t>
  </si>
  <si>
    <t>ORGANIZATION MEASUREMENT RESULTS (DATA)</t>
  </si>
  <si>
    <t>DESIGN RECORD CHANGE LEVEL:</t>
  </si>
  <si>
    <t>ORGANIZATION:</t>
  </si>
  <si>
    <t>NAME OF INSPECTION FACILITY:</t>
  </si>
  <si>
    <t>PART NAME:</t>
  </si>
  <si>
    <t>Blanket statements of conformance are unacceptable for any test results.</t>
  </si>
  <si>
    <t>SUPPLIER TEST RESULTS (DATA)</t>
  </si>
  <si>
    <t>Supplier Name</t>
  </si>
  <si>
    <t>Piece 1</t>
  </si>
  <si>
    <t>Piece 2</t>
  </si>
  <si>
    <t>Piece 3</t>
  </si>
  <si>
    <t>PRINT NAME</t>
  </si>
  <si>
    <t>Supplier Number</t>
  </si>
  <si>
    <t>SUPPLIER NUMBER:</t>
  </si>
  <si>
    <t>DIMENSION / SPECIFICATION</t>
  </si>
  <si>
    <t xml:space="preserve"> </t>
  </si>
  <si>
    <t xml:space="preserve">Permeability </t>
  </si>
  <si>
    <t>Adhesion</t>
  </si>
  <si>
    <t>Ambient Cure Time (if used)</t>
  </si>
  <si>
    <t>Oven Cure Time (if used)</t>
  </si>
  <si>
    <t>R</t>
  </si>
  <si>
    <t>Part Number:</t>
  </si>
  <si>
    <t>Revision Level:</t>
  </si>
  <si>
    <t>Part Description:</t>
  </si>
  <si>
    <t>Supplier Name:</t>
  </si>
  <si>
    <t>Reason for Request:</t>
  </si>
  <si>
    <t>Supplier Number:</t>
  </si>
  <si>
    <t>Date Issued:</t>
  </si>
  <si>
    <t>Submission Due Date:</t>
  </si>
  <si>
    <t>PPAP Submission Requirements and Detail Description</t>
  </si>
  <si>
    <t>Additional Submission Instructions below:</t>
  </si>
  <si>
    <t>Part Submission Warrant</t>
  </si>
  <si>
    <t>Organization Name &amp; Supplier/Vendor Code</t>
  </si>
  <si>
    <t>Buyer/Buyer Code</t>
  </si>
  <si>
    <t>Postal Code</t>
  </si>
  <si>
    <t>MATERIALS REPORTING</t>
  </si>
  <si>
    <t>REASON FOR SUBMISSION (Check at least one)</t>
  </si>
  <si>
    <t>Organization Authorized Signature</t>
  </si>
  <si>
    <t>E-mail</t>
  </si>
  <si>
    <t>PPAP Warrant Disposition:</t>
  </si>
  <si>
    <t>GAGE
TYPE</t>
  </si>
  <si>
    <t>Effect</t>
  </si>
  <si>
    <t>Criteria
Severity of Effect on Product
(Customer Effect)</t>
  </si>
  <si>
    <t>Rank</t>
  </si>
  <si>
    <t>Criteria: 
Severity of Effect on Process
(Manufacturing/Assembly Effect)</t>
  </si>
  <si>
    <t>Failure to Meet Safety and/or Regulatory Requirements</t>
  </si>
  <si>
    <t>Potential failure mode affects safe vehicle operation and/or involves noncompliance with government regulation without warning.</t>
  </si>
  <si>
    <t>Failure to meet safety and/or regulatory requirement</t>
  </si>
  <si>
    <t>May endanger operator (machine or assembly) without warning</t>
  </si>
  <si>
    <t>Potential failure mode affects safe vehicle operation and/or involves noncompliance with government regulation with warning.</t>
  </si>
  <si>
    <t>May endanger operator (machine or assembly) with warning</t>
  </si>
  <si>
    <t>Loss or Degradation of Primary Function</t>
  </si>
  <si>
    <t>Loss of primary function (vehicle inoperable, does not affect safe vehicle operation)</t>
  </si>
  <si>
    <t>Major Disruption</t>
  </si>
  <si>
    <t>100% of product may have to be scrapped. Line shutdown or stop ship.</t>
  </si>
  <si>
    <t>Degradation of primary function (vehicle operable, but at reduced level of performance)</t>
  </si>
  <si>
    <t>Significant disruption</t>
  </si>
  <si>
    <t>A portion of the production run may have to be scrapped. Deviation from primary process including decreased line speed or added manpower.</t>
  </si>
  <si>
    <t>Loss or Degradation of Secondary Function</t>
  </si>
  <si>
    <t>Loss of secondary function (vehicle operable, but comfort/convenience functions inoperable)</t>
  </si>
  <si>
    <t>Moderate disruption</t>
  </si>
  <si>
    <t>100% of product may have to be reworked off line and accepted.</t>
  </si>
  <si>
    <t>Degradation of secondary function (vehicle operable, but comfort/convenience functions at reduced level of performance)</t>
  </si>
  <si>
    <t>A portion of the production run may have to be reworked off line and accepted.</t>
  </si>
  <si>
    <t>Annoyance</t>
  </si>
  <si>
    <t xml:space="preserve">Appearance or Audible Noise, vehicle operable, item does not conform and noticed by most customers (&gt; 75%). </t>
  </si>
  <si>
    <t>100% of production run may have to be reworked in station before it is processed.</t>
  </si>
  <si>
    <t xml:space="preserve">Appearance or Audible Noise, vehicle operable, item does not conform and noticed by many customers (50%). </t>
  </si>
  <si>
    <t>A portion of the production run may have to be reworked in-station before it is processed.</t>
  </si>
  <si>
    <t xml:space="preserve">Appearance or Audible Noise, vehicle operable, item does not conform and noticed by discriminating customers (&lt; 25%). </t>
  </si>
  <si>
    <t>Minor disruption</t>
  </si>
  <si>
    <t>Slight inconvenience to process, operation, or operator.</t>
  </si>
  <si>
    <t>No effect</t>
  </si>
  <si>
    <t>No discernible effects.</t>
  </si>
  <si>
    <t>Likelihood of Failure</t>
  </si>
  <si>
    <t>Criteria: Occurrence of Cause - PFMEA
(Incidents per items/vehicles)</t>
  </si>
  <si>
    <t>Very High</t>
  </si>
  <si>
    <t>≥ 100 per thousand
≥ 1 in 10</t>
  </si>
  <si>
    <t>High</t>
  </si>
  <si>
    <t>50 per thousand 
1 in 20</t>
  </si>
  <si>
    <t>20 per thousand
1 in 50</t>
  </si>
  <si>
    <t>10 per thousand 
1 in 100</t>
  </si>
  <si>
    <t>Moderate</t>
  </si>
  <si>
    <t>2 per thousand
1 in 500</t>
  </si>
  <si>
    <t>.5 per thousand
1 in 2,000</t>
  </si>
  <si>
    <t>.1 per thousand
1 in 10,000</t>
  </si>
  <si>
    <t>Low</t>
  </si>
  <si>
    <t>.01 per thousand
1 in 100,000</t>
  </si>
  <si>
    <t>≤ .001 per thousand
1 in 1,000,000</t>
  </si>
  <si>
    <t>Very Low</t>
  </si>
  <si>
    <t>Failure is eliminated through preventive control.</t>
  </si>
  <si>
    <t>Opportunity for Detection</t>
  </si>
  <si>
    <t>Criteria:
Likelihood of Detection by Process Control</t>
  </si>
  <si>
    <t>Likelihood of Detection</t>
  </si>
  <si>
    <t>No detection opportunity</t>
  </si>
  <si>
    <t>No current process control; Cannot detect or is not analyzed.</t>
  </si>
  <si>
    <t>Almost Impossible</t>
  </si>
  <si>
    <t>Not likely to detect at any stage</t>
  </si>
  <si>
    <t>Failure Mode and/or Error (Cause) is not easily detected (e.g. random audits)</t>
  </si>
  <si>
    <t>Very Remote</t>
  </si>
  <si>
    <t>Problem Detection Post Processing</t>
  </si>
  <si>
    <t>Failure Mode detection post-processing by operator through visual/tactile/audible means.</t>
  </si>
  <si>
    <t>Remote</t>
  </si>
  <si>
    <t>Problem Detection at Source</t>
  </si>
  <si>
    <t>Failure Mode detection in-station by operator through visual/tactile/audible means or post-processing through use of attribute gauging (go/no go, manual torque check/clicker wrench, etc.)</t>
  </si>
  <si>
    <t>Failure Mode detection post-processing by operator through use of variable gauging or in-station by operator through use of attribute gauging (go/no go, manual torque check/clicker wrench, etc.)</t>
  </si>
  <si>
    <t>Failure Mode or Error (Cause) detection in-station by operator through use of variable gauging or by automated controls in-station that will detect discrepant part and notify operator (light, buzzer, etc.). Gauging performed on setup and first-piece check (for set-up causes only).</t>
  </si>
  <si>
    <t>Failure Mode detection post-processing by automated controls that will detect discrepant part and lock part to prevent further processing.</t>
  </si>
  <si>
    <t>Moderately High</t>
  </si>
  <si>
    <t>Failure Mode detection in-station by automated controls that will detect discrepant part and prevent automatically lock part in station to prevent further processing.</t>
  </si>
  <si>
    <t>Error Detection and/or Problem Prevention</t>
  </si>
  <si>
    <t xml:space="preserve">Error (Cause) detection in-station by automated controls that will detect error and prevent discrepant part from being made. </t>
  </si>
  <si>
    <t>Detection not applicable; Failure Prevention</t>
  </si>
  <si>
    <t xml:space="preserve">Error (Cause) prevention as a result of fixture design, machine design or part design. Discrepant parts cannot be made because item has been error-proofed by process/product design. </t>
  </si>
  <si>
    <t>Almost Certain</t>
  </si>
  <si>
    <t>MIN</t>
  </si>
  <si>
    <t>MAX</t>
  </si>
  <si>
    <t>Production Part Approval Process (PPAP)</t>
  </si>
  <si>
    <t xml:space="preserve">PROCESS/INSPECTION FLOWCHART
</t>
  </si>
  <si>
    <t>Product Program</t>
  </si>
  <si>
    <t>Issue Date</t>
  </si>
  <si>
    <t>ECL</t>
  </si>
  <si>
    <t>Supplier Location</t>
  </si>
  <si>
    <t>Legend:</t>
  </si>
  <si>
    <t xml:space="preserve">     Operation</t>
  </si>
  <si>
    <t xml:space="preserve">   Transportation</t>
  </si>
  <si>
    <t xml:space="preserve">     Inspection</t>
  </si>
  <si>
    <t>Delay</t>
  </si>
  <si>
    <t>Storage</t>
  </si>
  <si>
    <t>Operation or Event</t>
  </si>
  <si>
    <t>Description of</t>
  </si>
  <si>
    <t>Evaluation</t>
  </si>
  <si>
    <t>and Analysis Methods</t>
  </si>
  <si>
    <t>Change History</t>
  </si>
  <si>
    <t>Revision</t>
  </si>
  <si>
    <t xml:space="preserve">DFMEA - DESIGN FAILURE MODES EFFECTS ANALYSIS
</t>
  </si>
  <si>
    <t>System</t>
  </si>
  <si>
    <t>Subsystem</t>
  </si>
  <si>
    <t>Component</t>
  </si>
  <si>
    <t>Design Responsibility:</t>
  </si>
  <si>
    <t>Core Team:</t>
  </si>
  <si>
    <t>Item / 
Function</t>
  </si>
  <si>
    <t>Potential 
Failure 
Mode</t>
  </si>
  <si>
    <t>Potential 
Effect(s) 
of Failure</t>
  </si>
  <si>
    <t>Potential 
Causes(s)/ 
Mechanism(s) 
of Failure</t>
  </si>
  <si>
    <t>Recommended 
Action(s)</t>
  </si>
  <si>
    <t>Responsibility 
&amp; Target 
Completion 
Date</t>
  </si>
  <si>
    <t>Design</t>
  </si>
  <si>
    <t>Actions 
Taken</t>
  </si>
  <si>
    <t xml:space="preserve">       -Prevention</t>
  </si>
  <si>
    <t xml:space="preserve">     -Detection</t>
  </si>
  <si>
    <t xml:space="preserve">     -Prevention</t>
  </si>
  <si>
    <t xml:space="preserve">   -Detection</t>
  </si>
  <si>
    <t xml:space="preserve">CONTROL PLAN
</t>
  </si>
  <si>
    <t>Supplier Code</t>
  </si>
  <si>
    <t>PART/ 
PROCESS
NUMBER</t>
  </si>
  <si>
    <t>PROCESS NAME/
OPERATION
DESCRIPTION</t>
  </si>
  <si>
    <t>MACHINE,
DEVICE
JIG, TOOLS
FOR MFG.</t>
  </si>
  <si>
    <t>SPECIAL
CHAR.
CLASS</t>
  </si>
  <si>
    <t>REACTION
PLAN</t>
  </si>
  <si>
    <t>CONTROL
METHOD</t>
  </si>
  <si>
    <t xml:space="preserve">APPEARANCE APPROVAL REPORT
</t>
  </si>
  <si>
    <t>PART</t>
  </si>
  <si>
    <t>DRAWING</t>
  </si>
  <si>
    <t>APPLICATION</t>
  </si>
  <si>
    <t>(VEHICLES)</t>
  </si>
  <si>
    <t>BUYER</t>
  </si>
  <si>
    <t>E/C LEVEL</t>
  </si>
  <si>
    <t>CODE</t>
  </si>
  <si>
    <t>ORGANIZATION</t>
  </si>
  <si>
    <t>MANUFACTURING</t>
  </si>
  <si>
    <t>SUPPLIER / VENDOR</t>
  </si>
  <si>
    <t>LOCATION</t>
  </si>
  <si>
    <t>REASON FOR</t>
  </si>
  <si>
    <t>PART SUBMISSION WARRANT</t>
  </si>
  <si>
    <t>SPECIAL SAMPLE</t>
  </si>
  <si>
    <t>RE-SUBMISSION</t>
  </si>
  <si>
    <t>OTHER</t>
  </si>
  <si>
    <t>SUBMISSION</t>
  </si>
  <si>
    <t>PRE TEXTURE</t>
  </si>
  <si>
    <t>FIRST PRODUCTION SHIPMENT</t>
  </si>
  <si>
    <t>ENGINEERING CHANGE</t>
  </si>
  <si>
    <t>APPEARANCE EVALUATION</t>
  </si>
  <si>
    <t xml:space="preserve">  AUTHORIZED CUSTOMER</t>
  </si>
  <si>
    <t>ORGANIZATION SOURCING AND TEXTURE INFORMATION</t>
  </si>
  <si>
    <t xml:space="preserve">   PRE-TEXTURE</t>
  </si>
  <si>
    <t xml:space="preserve">  REPRESENTATIVE</t>
  </si>
  <si>
    <t xml:space="preserve">   EVALUATION</t>
  </si>
  <si>
    <t xml:space="preserve">  SIGNATURE AND DATE</t>
  </si>
  <si>
    <t>CORRECT AND PROCEED</t>
  </si>
  <si>
    <t>APPROVED TO ETCH/TOOL/EDM</t>
  </si>
  <si>
    <t>COLOR EVALUATION</t>
  </si>
  <si>
    <t>METALLIC</t>
  </si>
  <si>
    <t>COLOR</t>
  </si>
  <si>
    <t>TRISTIMULUS DATA</t>
  </si>
  <si>
    <t>MASTER</t>
  </si>
  <si>
    <t>MATERIAL</t>
  </si>
  <si>
    <t>HUE</t>
  </si>
  <si>
    <t>VALUE</t>
  </si>
  <si>
    <t>CHROMA</t>
  </si>
  <si>
    <t>GLOSS</t>
  </si>
  <si>
    <t>BRILLIANCE</t>
  </si>
  <si>
    <t>SHIPPING</t>
  </si>
  <si>
    <t>SUFFIX</t>
  </si>
  <si>
    <t>DL*</t>
  </si>
  <si>
    <t>Da*</t>
  </si>
  <si>
    <t>Db*</t>
  </si>
  <si>
    <t>DE*</t>
  </si>
  <si>
    <t>CMC</t>
  </si>
  <si>
    <t>TYPE</t>
  </si>
  <si>
    <t>SOURCE</t>
  </si>
  <si>
    <t>RED</t>
  </si>
  <si>
    <t>YEL</t>
  </si>
  <si>
    <t>GRN</t>
  </si>
  <si>
    <t>BLU</t>
  </si>
  <si>
    <t>LIGHT</t>
  </si>
  <si>
    <t>DARK</t>
  </si>
  <si>
    <t>GRAY</t>
  </si>
  <si>
    <t>CLEAN</t>
  </si>
  <si>
    <t>HIGH</t>
  </si>
  <si>
    <t>LOW</t>
  </si>
  <si>
    <t>DISPOSITION</t>
  </si>
  <si>
    <t>COMMENTS</t>
  </si>
  <si>
    <t>PHONE NO.</t>
  </si>
  <si>
    <t>AUTHORIZED CUSTOMER</t>
  </si>
  <si>
    <t>REPRESENTATIVE SIGNATURE</t>
  </si>
  <si>
    <t xml:space="preserve">GAGE REPEATABILITY AND REPRODUCIBILITY REPORT
ATTRIBUTE METHOD
</t>
  </si>
  <si>
    <t>Gage Name</t>
  </si>
  <si>
    <t>Appraiser</t>
  </si>
  <si>
    <t>Gage Number</t>
  </si>
  <si>
    <t>Date Performed</t>
  </si>
  <si>
    <t>Characteristic</t>
  </si>
  <si>
    <t>Gage Type</t>
  </si>
  <si>
    <t>Upper Limit</t>
  </si>
  <si>
    <t>Lower Limit</t>
  </si>
  <si>
    <t>ATTRIBUTE DATA</t>
  </si>
  <si>
    <t>#</t>
  </si>
  <si>
    <t>After entering data, follow the directions on the tab marked</t>
  </si>
  <si>
    <t>'Graph' to create the Gage Performance Curve</t>
  </si>
  <si>
    <t>FROM THE GRAPH</t>
  </si>
  <si>
    <t>ENTER THE FOLLOWING:</t>
  </si>
  <si>
    <t>Measurement Unit Analysis</t>
  </si>
  <si>
    <t xml:space="preserve">  Bias</t>
  </si>
  <si>
    <t xml:space="preserve">  Repeatability</t>
  </si>
  <si>
    <t>B</t>
  </si>
  <si>
    <t>=</t>
  </si>
  <si>
    <t xml:space="preserve">  t Statistic</t>
  </si>
  <si>
    <t>31.3 IBI / R</t>
  </si>
  <si>
    <t xml:space="preserve">  Result</t>
  </si>
  <si>
    <t>Reviewed</t>
  </si>
  <si>
    <r>
      <t>X</t>
    </r>
    <r>
      <rPr>
        <vertAlign val="subscript"/>
        <sz val="10"/>
        <rFont val="Arial"/>
        <family val="2"/>
      </rPr>
      <t>T</t>
    </r>
  </si>
  <si>
    <r>
      <t>P'</t>
    </r>
    <r>
      <rPr>
        <vertAlign val="subscript"/>
        <sz val="10"/>
        <rFont val="Arial"/>
        <family val="2"/>
      </rPr>
      <t>a</t>
    </r>
  </si>
  <si>
    <r>
      <t>X</t>
    </r>
    <r>
      <rPr>
        <vertAlign val="subscript"/>
        <sz val="10"/>
        <rFont val="Arial"/>
        <family val="2"/>
      </rPr>
      <t>T</t>
    </r>
    <r>
      <rPr>
        <sz val="10"/>
        <rFont val="Arial"/>
        <family val="2"/>
      </rPr>
      <t xml:space="preserve"> (P=.5) =</t>
    </r>
  </si>
  <si>
    <r>
      <t>X</t>
    </r>
    <r>
      <rPr>
        <vertAlign val="subscript"/>
        <sz val="10"/>
        <rFont val="Arial"/>
        <family val="2"/>
      </rPr>
      <t xml:space="preserve">T </t>
    </r>
    <r>
      <rPr>
        <sz val="10"/>
        <rFont val="Arial"/>
        <family val="2"/>
      </rPr>
      <t>(P=.995) =</t>
    </r>
  </si>
  <si>
    <r>
      <t>X</t>
    </r>
    <r>
      <rPr>
        <vertAlign val="subscript"/>
        <sz val="10"/>
        <rFont val="Arial"/>
        <family val="2"/>
      </rPr>
      <t xml:space="preserve">T </t>
    </r>
    <r>
      <rPr>
        <sz val="10"/>
        <rFont val="Arial"/>
        <family val="2"/>
      </rPr>
      <t>(P=.005) =</t>
    </r>
  </si>
  <si>
    <r>
      <t>t</t>
    </r>
    <r>
      <rPr>
        <vertAlign val="subscript"/>
        <sz val="10"/>
        <rFont val="Arial"/>
        <family val="2"/>
      </rPr>
      <t>0.025,19</t>
    </r>
  </si>
  <si>
    <t>Directions for Gage Performance Curve for Attribute Analytical Method Form</t>
  </si>
  <si>
    <t>1)  Click Tools - Data Analysis - Regression</t>
  </si>
  <si>
    <t xml:space="preserve">     (If Data Analysis is not available load Analysis Tool Pak from the Add-Ins menu)</t>
  </si>
  <si>
    <t>2)  In the box for Input Y Range select the cells GR&amp;R ATT(L)!D14:D22</t>
  </si>
  <si>
    <t>3)  In the box for Input X Range select the cells GR&amp;R ATT(L)!B14:B22</t>
  </si>
  <si>
    <t>4)  In the box for Output range select the cells below A23:M60</t>
  </si>
  <si>
    <t>5)  Check Line Fit Plots</t>
  </si>
  <si>
    <t>6)  Press OK</t>
  </si>
  <si>
    <t>7)  Copy the Line Fit plot graph to the space on the Analytic sheet</t>
  </si>
  <si>
    <t>8)  Change the graph title to Gage Performance Curve</t>
  </si>
  <si>
    <t>9)  Change the x axis to Xt</t>
  </si>
  <si>
    <t>10)  Change the y axis to Probability</t>
  </si>
  <si>
    <t>Appraiser A</t>
  </si>
  <si>
    <t>Appraiser B</t>
  </si>
  <si>
    <t>Upper Specification</t>
  </si>
  <si>
    <t>Lower Specification</t>
  </si>
  <si>
    <t>Appraiser C</t>
  </si>
  <si>
    <t>DATA TABLE</t>
  </si>
  <si>
    <t>AB Tabulation</t>
  </si>
  <si>
    <t>BC Tabulation</t>
  </si>
  <si>
    <t>AC Tabulation</t>
  </si>
  <si>
    <t>A-1</t>
  </si>
  <si>
    <t>A-2</t>
  </si>
  <si>
    <t>A-3</t>
  </si>
  <si>
    <t>B-1</t>
  </si>
  <si>
    <t>B-2</t>
  </si>
  <si>
    <t>B-3</t>
  </si>
  <si>
    <t>C-1</t>
  </si>
  <si>
    <t>C-2</t>
  </si>
  <si>
    <t>C-3</t>
  </si>
  <si>
    <t>Reference</t>
  </si>
  <si>
    <t>Reference Value</t>
  </si>
  <si>
    <t>Code</t>
  </si>
  <si>
    <t>Risk Analysis</t>
  </si>
  <si>
    <t>A * B Crosstabulation</t>
  </si>
  <si>
    <t>Total</t>
  </si>
  <si>
    <t>A</t>
  </si>
  <si>
    <t>Count</t>
  </si>
  <si>
    <t>Expected Count</t>
  </si>
  <si>
    <t>B * C Crosstabulation</t>
  </si>
  <si>
    <t>A * C Crosstabulation</t>
  </si>
  <si>
    <t>Kappa</t>
  </si>
  <si>
    <t>-</t>
  </si>
  <si>
    <t>DETERMINATION</t>
  </si>
  <si>
    <t>A x B</t>
  </si>
  <si>
    <t>A x C</t>
  </si>
  <si>
    <t>B x C</t>
  </si>
  <si>
    <t>Approved for Use</t>
  </si>
  <si>
    <t>GAGE REPEATABILITY AND REPRODUCIBILITY DATA SHEET</t>
  </si>
  <si>
    <t>VARIABLE DATA RESULTS</t>
  </si>
  <si>
    <t>Specification</t>
  </si>
  <si>
    <t>Lower</t>
  </si>
  <si>
    <t>Upper</t>
  </si>
  <si>
    <t>Characteristic Classification</t>
  </si>
  <si>
    <t>Trials</t>
  </si>
  <si>
    <t>Parts</t>
  </si>
  <si>
    <t>Appraisers</t>
  </si>
  <si>
    <t>APPRAISER/</t>
  </si>
  <si>
    <t>AVERAGE</t>
  </si>
  <si>
    <t>% Total Variation (TV)</t>
  </si>
  <si>
    <t>TRIAL #</t>
  </si>
  <si>
    <t xml:space="preserve">  Repeatability - Equipment Variation (EV)</t>
  </si>
  <si>
    <t>1.  A</t>
  </si>
  <si>
    <t>EV</t>
  </si>
  <si>
    <t>K1</t>
  </si>
  <si>
    <t>% EV</t>
  </si>
  <si>
    <t>100 (EV/TV)</t>
  </si>
  <si>
    <t>AVE</t>
  </si>
  <si>
    <t xml:space="preserve">  Reproducibility - Appraiser Variation (AV)</t>
  </si>
  <si>
    <t>AV</t>
  </si>
  <si>
    <t>% AV</t>
  </si>
  <si>
    <t>100 (AV/TV)</t>
  </si>
  <si>
    <t>6.  B</t>
  </si>
  <si>
    <t xml:space="preserve">           n = parts        r = trials</t>
  </si>
  <si>
    <t xml:space="preserve">  Repeatability &amp; Reproducibility (GRR)</t>
  </si>
  <si>
    <t>% GRR</t>
  </si>
  <si>
    <t>100 (GRR/TV)</t>
  </si>
  <si>
    <t>11.  C</t>
  </si>
  <si>
    <t>GRR</t>
  </si>
  <si>
    <t xml:space="preserve">  Part Variation (PV)</t>
  </si>
  <si>
    <t>PV</t>
  </si>
  <si>
    <t>% PV</t>
  </si>
  <si>
    <t>100 (PV/TV)</t>
  </si>
  <si>
    <t xml:space="preserve">16. PART </t>
  </si>
  <si>
    <r>
      <t>X</t>
    </r>
    <r>
      <rPr>
        <sz val="10"/>
        <rFont val="Arial"/>
        <family val="2"/>
      </rPr>
      <t>=</t>
    </r>
  </si>
  <si>
    <t xml:space="preserve">   AVERAGE</t>
  </si>
  <si>
    <r>
      <t>R</t>
    </r>
    <r>
      <rPr>
        <sz val="10"/>
        <rFont val="Arial"/>
        <family val="2"/>
      </rPr>
      <t>=</t>
    </r>
  </si>
  <si>
    <t xml:space="preserve">  Total Variation (TV)</t>
  </si>
  <si>
    <t>TV</t>
  </si>
  <si>
    <t>ndc</t>
  </si>
  <si>
    <t>1.41(PV/GRR)</t>
  </si>
  <si>
    <t>beyond this limit.  Identify the cause and correct.  Repeat these readings using the same appraiser and unit as originally used or</t>
  </si>
  <si>
    <t>Notes:</t>
  </si>
  <si>
    <t>% Tolerance (Tol)</t>
  </si>
  <si>
    <t>100 (EV/Tol)</t>
  </si>
  <si>
    <t>100 (AV/Tol)</t>
  </si>
  <si>
    <t>100 (GRR/Tol)</t>
  </si>
  <si>
    <t>100 (PV/Tol)</t>
  </si>
  <si>
    <t xml:space="preserve">  Tolerance (Tol)</t>
  </si>
  <si>
    <t>Tol</t>
  </si>
  <si>
    <t>Upper - Lower / 6</t>
  </si>
  <si>
    <t>squared</t>
  </si>
  <si>
    <t>/nr</t>
  </si>
  <si>
    <t>/nkr</t>
  </si>
  <si>
    <t>/kr</t>
  </si>
  <si>
    <t>/r</t>
  </si>
  <si>
    <t>Squared</t>
  </si>
  <si>
    <t>Part 1</t>
  </si>
  <si>
    <t>Part 2</t>
  </si>
  <si>
    <t>Part 3</t>
  </si>
  <si>
    <t>Part 4</t>
  </si>
  <si>
    <t>Part 5</t>
  </si>
  <si>
    <t>Part 6</t>
  </si>
  <si>
    <t>Part 7</t>
  </si>
  <si>
    <t>Part 8</t>
  </si>
  <si>
    <t>Part 9</t>
  </si>
  <si>
    <t>Part 10</t>
  </si>
  <si>
    <t>Appr A</t>
  </si>
  <si>
    <t>Trial 1</t>
  </si>
  <si>
    <t>Trial 2</t>
  </si>
  <si>
    <t>Trial 3</t>
  </si>
  <si>
    <t>nr</t>
  </si>
  <si>
    <t>Appr B</t>
  </si>
  <si>
    <t>nkr</t>
  </si>
  <si>
    <t>kr</t>
  </si>
  <si>
    <t>Appr C</t>
  </si>
  <si>
    <t>Anova Table</t>
  </si>
  <si>
    <t>Source</t>
  </si>
  <si>
    <t>DF</t>
  </si>
  <si>
    <t>SS</t>
  </si>
  <si>
    <t>MS</t>
  </si>
  <si>
    <t>F</t>
  </si>
  <si>
    <t>Sig</t>
  </si>
  <si>
    <t>Appraiser-by-Part</t>
  </si>
  <si>
    <t>Equipment</t>
  </si>
  <si>
    <t>Anova Report</t>
  </si>
  <si>
    <t>% Total Variation</t>
  </si>
  <si>
    <t>% Contribution</t>
  </si>
  <si>
    <t>Repeatability (EV)</t>
  </si>
  <si>
    <t>Reproducibility (AV)</t>
  </si>
  <si>
    <t>Appraiser by Part (INT)</t>
  </si>
  <si>
    <t>Part-to-Part (PV)</t>
  </si>
  <si>
    <t>Note:</t>
  </si>
  <si>
    <t>Tolerance =</t>
  </si>
  <si>
    <t>Total variation (TV) =</t>
  </si>
  <si>
    <t>Number of distinct data categories (ndc) =</t>
  </si>
  <si>
    <t xml:space="preserve">     AVE ( Xp )</t>
  </si>
  <si>
    <t>The REFERENCE VALUE can be substituted for PART AVE to generate graphs indication true bias.</t>
  </si>
  <si>
    <t>Supporting line</t>
  </si>
  <si>
    <t>Upper Spec</t>
  </si>
  <si>
    <t>Lower Spec</t>
  </si>
  <si>
    <t>Rucl</t>
  </si>
  <si>
    <t>Analysis:</t>
  </si>
  <si>
    <t>Supporting Data</t>
  </si>
  <si>
    <t>Mean</t>
  </si>
  <si>
    <t>Range</t>
  </si>
  <si>
    <t>UCL B</t>
  </si>
  <si>
    <t>LCL B</t>
  </si>
  <si>
    <t>UCL C</t>
  </si>
  <si>
    <t>LCL C</t>
  </si>
  <si>
    <t>Rucl B</t>
  </si>
  <si>
    <t>Rucl C</t>
  </si>
  <si>
    <t>A1</t>
  </si>
  <si>
    <t>A2</t>
  </si>
  <si>
    <t>A3</t>
  </si>
  <si>
    <t>B1</t>
  </si>
  <si>
    <t>B2</t>
  </si>
  <si>
    <t>B3</t>
  </si>
  <si>
    <t>C1</t>
  </si>
  <si>
    <t>C2</t>
  </si>
  <si>
    <t>C3</t>
  </si>
  <si>
    <t>A Value</t>
  </si>
  <si>
    <t>B Value</t>
  </si>
  <si>
    <t>C Value</t>
  </si>
  <si>
    <t>Max</t>
  </si>
  <si>
    <t>+</t>
  </si>
  <si>
    <t>Min</t>
  </si>
  <si>
    <t>supporting data</t>
  </si>
  <si>
    <t>divisions</t>
  </si>
  <si>
    <t xml:space="preserve">X BAR &amp; R
VARIABLES CONTROL CHART
</t>
  </si>
  <si>
    <t>PART NO.</t>
  </si>
  <si>
    <t>CHART NO.</t>
  </si>
  <si>
    <t>MEASUREMENT EVALUATION</t>
  </si>
  <si>
    <t>PART NAME (Product)</t>
  </si>
  <si>
    <t>OPERATION (Process)</t>
  </si>
  <si>
    <t>SPECIFICATION LIMITS</t>
  </si>
  <si>
    <t>APPRAISER A</t>
  </si>
  <si>
    <t>APPRAISER B</t>
  </si>
  <si>
    <t>APPRAISER C</t>
  </si>
  <si>
    <t>MACHINE</t>
  </si>
  <si>
    <t>GAGE</t>
  </si>
  <si>
    <t>UNIT OF MEASURE</t>
  </si>
  <si>
    <t>ZERO EQUALS</t>
  </si>
  <si>
    <t>UCL =</t>
  </si>
  <si>
    <t>LCL =</t>
  </si>
  <si>
    <t>AVERAGES (X BAR CHART)</t>
  </si>
  <si>
    <t>X BAR CHART INFORMATION</t>
  </si>
  <si>
    <t>DATAPOINT</t>
  </si>
  <si>
    <t>UCL LINE</t>
  </si>
  <si>
    <t>X</t>
  </si>
  <si>
    <t>LCL LINE</t>
  </si>
  <si>
    <t>RANGES (R CHART)</t>
  </si>
  <si>
    <t>RANGE CHART INFORMATION</t>
  </si>
  <si>
    <t>RANGE</t>
  </si>
  <si>
    <t>PART NUMBER</t>
  </si>
  <si>
    <t>EA</t>
  </si>
  <si>
    <t>D I</t>
  </si>
  <si>
    <t>NG</t>
  </si>
  <si>
    <t>SUM</t>
  </si>
  <si>
    <t>x</t>
  </si>
  <si>
    <t>SUM NUM</t>
  </si>
  <si>
    <t>HIGH- LOW</t>
  </si>
  <si>
    <t>** = POINT OUT OF CONTROL</t>
  </si>
  <si>
    <t>Computations for the Control Chart Method of Evaluating a Measurement Process</t>
  </si>
  <si>
    <t>REPLICATION ERROR:</t>
  </si>
  <si>
    <t xml:space="preserve">Number of replications = Subgroup Size = r  = </t>
  </si>
  <si>
    <t>CALCULATION FOR APPRAISER EFFECT:</t>
  </si>
  <si>
    <t>Appraiser Averages</t>
  </si>
  <si>
    <t>Average</t>
  </si>
  <si>
    <t>Number of Samples = n =</t>
  </si>
  <si>
    <t>CALCULATIONS FOR MEASUREMENT ERROR STANDARD DEVIATION:</t>
  </si>
  <si>
    <t>CALCULATIONS FOR SIGNAL TO NOISE RATIO:</t>
  </si>
  <si>
    <t>Sample Averages</t>
  </si>
  <si>
    <t>Sample</t>
  </si>
  <si>
    <t>Estimate Sample to Sample Standard Deviation:</t>
  </si>
  <si>
    <t>Signal to Noise Ratio:</t>
  </si>
  <si>
    <t>Thus the number of distinct categories that can be reliably distinguished by these measurements is:</t>
  </si>
  <si>
    <t>ndc =</t>
  </si>
  <si>
    <t>This is the number of non-overlapping 97% confidence intervals that will span the range of product variation.  (A 97% confidence</t>
  </si>
  <si>
    <t>interval centered on a single measurement would contain the actual product value that is represented by that measurement 97%</t>
  </si>
  <si>
    <t>of the time.)</t>
  </si>
  <si>
    <t xml:space="preserve">GAGE STUDY - X BAR &amp; R
</t>
  </si>
  <si>
    <t>GAGE R STUDY</t>
  </si>
  <si>
    <t xml:space="preserve">APPRAISER </t>
  </si>
  <si>
    <t>UPPER SPECIFICATION</t>
  </si>
  <si>
    <t>LOWER SPECIFICATION</t>
  </si>
  <si>
    <t>E2</t>
  </si>
  <si>
    <t>READING</t>
  </si>
  <si>
    <t>n/a</t>
  </si>
  <si>
    <t>GAGE R ANALYSIS</t>
  </si>
  <si>
    <t>Data in control?</t>
  </si>
  <si>
    <t>% Repeatability =</t>
  </si>
  <si>
    <t>This method CANNOT be used for final gage acceptance without other complete and detailed MSA methods.</t>
  </si>
  <si>
    <r>
      <t>R</t>
    </r>
    <r>
      <rPr>
        <sz val="10"/>
        <rFont val="Arial"/>
        <family val="2"/>
      </rPr>
      <t xml:space="preserve">  x  K</t>
    </r>
    <r>
      <rPr>
        <vertAlign val="subscript"/>
        <sz val="10"/>
        <rFont val="Arial"/>
        <family val="2"/>
      </rPr>
      <t>1</t>
    </r>
  </si>
  <si>
    <r>
      <t>x</t>
    </r>
    <r>
      <rPr>
        <vertAlign val="subscript"/>
        <sz val="10"/>
        <rFont val="Arial"/>
        <family val="2"/>
      </rPr>
      <t>a</t>
    </r>
    <r>
      <rPr>
        <sz val="10"/>
        <rFont val="Arial"/>
        <family val="2"/>
      </rPr>
      <t>=</t>
    </r>
  </si>
  <si>
    <r>
      <t>r</t>
    </r>
    <r>
      <rPr>
        <vertAlign val="subscript"/>
        <sz val="10"/>
        <rFont val="Arial"/>
        <family val="2"/>
      </rPr>
      <t>a</t>
    </r>
    <r>
      <rPr>
        <sz val="10"/>
        <rFont val="Arial"/>
        <family val="2"/>
      </rPr>
      <t>=</t>
    </r>
  </si>
  <si>
    <r>
      <t>{(</t>
    </r>
    <r>
      <rPr>
        <sz val="12"/>
        <rFont val="Statistical Symbols"/>
      </rPr>
      <t>x</t>
    </r>
    <r>
      <rPr>
        <vertAlign val="subscript"/>
        <sz val="10"/>
        <rFont val="Arial"/>
        <family val="2"/>
      </rPr>
      <t>DIFF</t>
    </r>
    <r>
      <rPr>
        <sz val="10"/>
        <rFont val="Arial"/>
        <family val="2"/>
      </rPr>
      <t xml:space="preserve"> x K</t>
    </r>
    <r>
      <rPr>
        <vertAlign val="subscript"/>
        <sz val="10"/>
        <rFont val="Arial"/>
        <family val="2"/>
      </rPr>
      <t>2</t>
    </r>
    <r>
      <rPr>
        <sz val="10"/>
        <rFont val="Arial"/>
        <family val="2"/>
      </rPr>
      <t>)</t>
    </r>
    <r>
      <rPr>
        <vertAlign val="superscript"/>
        <sz val="10"/>
        <rFont val="Arial"/>
        <family val="2"/>
      </rPr>
      <t>2</t>
    </r>
    <r>
      <rPr>
        <sz val="10"/>
        <rFont val="Arial"/>
        <family val="2"/>
      </rPr>
      <t xml:space="preserve"> - (EV</t>
    </r>
    <r>
      <rPr>
        <vertAlign val="superscript"/>
        <sz val="10"/>
        <rFont val="Arial"/>
        <family val="2"/>
      </rPr>
      <t>2</t>
    </r>
    <r>
      <rPr>
        <sz val="10"/>
        <rFont val="Arial"/>
        <family val="2"/>
      </rPr>
      <t>/nr)}</t>
    </r>
    <r>
      <rPr>
        <vertAlign val="superscript"/>
        <sz val="10"/>
        <rFont val="Arial"/>
        <family val="2"/>
      </rPr>
      <t>1/2</t>
    </r>
  </si>
  <si>
    <r>
      <t>x</t>
    </r>
    <r>
      <rPr>
        <vertAlign val="subscript"/>
        <sz val="10"/>
        <rFont val="Arial"/>
        <family val="2"/>
      </rPr>
      <t>b</t>
    </r>
    <r>
      <rPr>
        <sz val="10"/>
        <rFont val="Arial"/>
        <family val="2"/>
      </rPr>
      <t>=</t>
    </r>
  </si>
  <si>
    <r>
      <t>K</t>
    </r>
    <r>
      <rPr>
        <vertAlign val="subscript"/>
        <sz val="10"/>
        <rFont val="Arial"/>
        <family val="2"/>
      </rPr>
      <t>2</t>
    </r>
  </si>
  <si>
    <r>
      <t>r</t>
    </r>
    <r>
      <rPr>
        <vertAlign val="subscript"/>
        <sz val="10"/>
        <rFont val="Arial"/>
        <family val="2"/>
      </rPr>
      <t>b</t>
    </r>
    <r>
      <rPr>
        <sz val="10"/>
        <rFont val="Arial"/>
        <family val="2"/>
      </rPr>
      <t>=</t>
    </r>
  </si>
  <si>
    <r>
      <t>{(EV</t>
    </r>
    <r>
      <rPr>
        <vertAlign val="superscript"/>
        <sz val="10"/>
        <rFont val="Arial"/>
        <family val="2"/>
      </rPr>
      <t>2</t>
    </r>
    <r>
      <rPr>
        <sz val="10"/>
        <rFont val="Arial"/>
        <family val="2"/>
      </rPr>
      <t xml:space="preserve"> + AV</t>
    </r>
    <r>
      <rPr>
        <vertAlign val="superscript"/>
        <sz val="10"/>
        <rFont val="Arial"/>
        <family val="2"/>
      </rPr>
      <t>2</t>
    </r>
    <r>
      <rPr>
        <sz val="10"/>
        <rFont val="Arial"/>
        <family val="2"/>
      </rPr>
      <t>)}</t>
    </r>
    <r>
      <rPr>
        <vertAlign val="superscript"/>
        <sz val="10"/>
        <rFont val="Arial"/>
        <family val="2"/>
      </rPr>
      <t>1/2</t>
    </r>
  </si>
  <si>
    <r>
      <t>K</t>
    </r>
    <r>
      <rPr>
        <b/>
        <vertAlign val="subscript"/>
        <sz val="10"/>
        <rFont val="Arial"/>
        <family val="2"/>
      </rPr>
      <t>3</t>
    </r>
  </si>
  <si>
    <r>
      <t>x</t>
    </r>
    <r>
      <rPr>
        <vertAlign val="subscript"/>
        <sz val="10"/>
        <rFont val="Arial"/>
        <family val="2"/>
      </rPr>
      <t>c</t>
    </r>
    <r>
      <rPr>
        <sz val="10"/>
        <rFont val="Arial"/>
        <family val="2"/>
      </rPr>
      <t>=</t>
    </r>
  </si>
  <si>
    <r>
      <t>r</t>
    </r>
    <r>
      <rPr>
        <vertAlign val="subscript"/>
        <sz val="10"/>
        <rFont val="Arial"/>
        <family val="2"/>
      </rPr>
      <t>c</t>
    </r>
    <r>
      <rPr>
        <sz val="10"/>
        <rFont val="Arial"/>
        <family val="2"/>
      </rPr>
      <t>=</t>
    </r>
  </si>
  <si>
    <r>
      <t>R</t>
    </r>
    <r>
      <rPr>
        <vertAlign val="subscript"/>
        <sz val="10"/>
        <rFont val="Arial"/>
        <family val="2"/>
      </rPr>
      <t>P</t>
    </r>
    <r>
      <rPr>
        <sz val="10"/>
        <rFont val="Arial"/>
        <family val="2"/>
      </rPr>
      <t xml:space="preserve"> x K</t>
    </r>
    <r>
      <rPr>
        <vertAlign val="subscript"/>
        <sz val="10"/>
        <rFont val="Arial"/>
        <family val="2"/>
      </rPr>
      <t>3</t>
    </r>
  </si>
  <si>
    <r>
      <t>R</t>
    </r>
    <r>
      <rPr>
        <vertAlign val="subscript"/>
        <sz val="10"/>
        <rFont val="Arial"/>
        <family val="2"/>
      </rPr>
      <t>p</t>
    </r>
    <r>
      <rPr>
        <sz val="10"/>
        <rFont val="Arial"/>
        <family val="2"/>
      </rPr>
      <t>=</t>
    </r>
  </si>
  <si>
    <r>
      <t>(</t>
    </r>
    <r>
      <rPr>
        <sz val="12"/>
        <rFont val="Statistical Symbols"/>
      </rPr>
      <t>r</t>
    </r>
    <r>
      <rPr>
        <vertAlign val="subscript"/>
        <sz val="10"/>
        <rFont val="Arial"/>
        <family val="2"/>
      </rPr>
      <t>a</t>
    </r>
    <r>
      <rPr>
        <sz val="10"/>
        <rFont val="Arial"/>
        <family val="2"/>
      </rPr>
      <t xml:space="preserve"> + </t>
    </r>
    <r>
      <rPr>
        <sz val="12"/>
        <rFont val="Statistical Symbols"/>
      </rPr>
      <t>r</t>
    </r>
    <r>
      <rPr>
        <vertAlign val="subscript"/>
        <sz val="10"/>
        <rFont val="Arial"/>
        <family val="2"/>
      </rPr>
      <t>b</t>
    </r>
    <r>
      <rPr>
        <sz val="10"/>
        <rFont val="Arial"/>
        <family val="2"/>
      </rPr>
      <t xml:space="preserve"> + </t>
    </r>
    <r>
      <rPr>
        <sz val="12"/>
        <rFont val="Statistical Symbols"/>
      </rPr>
      <t>r</t>
    </r>
    <r>
      <rPr>
        <vertAlign val="subscript"/>
        <sz val="10"/>
        <rFont val="Arial"/>
        <family val="2"/>
      </rPr>
      <t>c</t>
    </r>
    <r>
      <rPr>
        <sz val="10"/>
        <rFont val="Arial"/>
        <family val="2"/>
      </rPr>
      <t>) / (# OF APPRAISERS) =</t>
    </r>
  </si>
  <si>
    <r>
      <t>x</t>
    </r>
    <r>
      <rPr>
        <vertAlign val="subscript"/>
        <sz val="10"/>
        <rFont val="Arial"/>
        <family val="2"/>
      </rPr>
      <t>DIFF</t>
    </r>
    <r>
      <rPr>
        <sz val="10"/>
        <rFont val="Arial"/>
        <family val="2"/>
      </rPr>
      <t xml:space="preserve"> = (Max </t>
    </r>
    <r>
      <rPr>
        <sz val="12"/>
        <rFont val="Statistical Symbols"/>
      </rPr>
      <t>x</t>
    </r>
    <r>
      <rPr>
        <sz val="10"/>
        <rFont val="Arial"/>
        <family val="2"/>
      </rPr>
      <t xml:space="preserve"> - Min </t>
    </r>
    <r>
      <rPr>
        <sz val="12"/>
        <rFont val="Statistical Symbols"/>
      </rPr>
      <t>x</t>
    </r>
    <r>
      <rPr>
        <sz val="10"/>
        <rFont val="Arial"/>
        <family val="2"/>
      </rPr>
      <t>) =</t>
    </r>
  </si>
  <si>
    <r>
      <t>x</t>
    </r>
    <r>
      <rPr>
        <vertAlign val="subscript"/>
        <sz val="10"/>
        <rFont val="Arial"/>
        <family val="2"/>
      </rPr>
      <t>DIFF</t>
    </r>
    <r>
      <rPr>
        <sz val="10"/>
        <rFont val="Arial"/>
        <family val="2"/>
      </rPr>
      <t>=</t>
    </r>
  </si>
  <si>
    <r>
      <t>{(GRR</t>
    </r>
    <r>
      <rPr>
        <vertAlign val="superscript"/>
        <sz val="10"/>
        <rFont val="Arial"/>
        <family val="2"/>
      </rPr>
      <t>2</t>
    </r>
    <r>
      <rPr>
        <sz val="10"/>
        <rFont val="Arial"/>
        <family val="2"/>
      </rPr>
      <t xml:space="preserve"> + PV</t>
    </r>
    <r>
      <rPr>
        <vertAlign val="superscript"/>
        <sz val="10"/>
        <rFont val="Arial"/>
        <family val="2"/>
      </rPr>
      <t>2</t>
    </r>
    <r>
      <rPr>
        <sz val="10"/>
        <rFont val="Arial"/>
        <family val="2"/>
      </rPr>
      <t>)}</t>
    </r>
    <r>
      <rPr>
        <vertAlign val="superscript"/>
        <sz val="10"/>
        <rFont val="Arial"/>
        <family val="2"/>
      </rPr>
      <t>1/2</t>
    </r>
  </si>
  <si>
    <r>
      <t>* UCL</t>
    </r>
    <r>
      <rPr>
        <vertAlign val="subscript"/>
        <sz val="10"/>
        <rFont val="Arial"/>
        <family val="2"/>
      </rPr>
      <t>R</t>
    </r>
    <r>
      <rPr>
        <sz val="10"/>
        <rFont val="Arial"/>
        <family val="2"/>
      </rPr>
      <t xml:space="preserve"> =</t>
    </r>
    <r>
      <rPr>
        <sz val="12"/>
        <rFont val="Arial"/>
        <family val="2"/>
      </rPr>
      <t xml:space="preserve"> </t>
    </r>
    <r>
      <rPr>
        <sz val="12"/>
        <rFont val="Statistical Symbols"/>
      </rPr>
      <t>R</t>
    </r>
    <r>
      <rPr>
        <sz val="10"/>
        <rFont val="Arial"/>
        <family val="2"/>
      </rPr>
      <t xml:space="preserve"> x D</t>
    </r>
    <r>
      <rPr>
        <vertAlign val="subscript"/>
        <sz val="10"/>
        <rFont val="Arial"/>
        <family val="2"/>
      </rPr>
      <t>4</t>
    </r>
    <r>
      <rPr>
        <sz val="10"/>
        <rFont val="Arial"/>
        <family val="2"/>
      </rPr>
      <t xml:space="preserve"> =</t>
    </r>
  </si>
  <si>
    <r>
      <t>UCL</t>
    </r>
    <r>
      <rPr>
        <vertAlign val="subscript"/>
        <sz val="10"/>
        <rFont val="Arial"/>
        <family val="2"/>
      </rPr>
      <t>R</t>
    </r>
    <r>
      <rPr>
        <sz val="10"/>
        <rFont val="Arial"/>
        <family val="2"/>
      </rPr>
      <t>=</t>
    </r>
  </si>
  <si>
    <r>
      <t>* D</t>
    </r>
    <r>
      <rPr>
        <vertAlign val="subscript"/>
        <sz val="8"/>
        <rFont val="Arial"/>
        <family val="2"/>
      </rPr>
      <t>4</t>
    </r>
    <r>
      <rPr>
        <sz val="8"/>
        <rFont val="Arial"/>
        <family val="2"/>
      </rPr>
      <t xml:space="preserve"> =3.27 for 2 trials and 2.58 for 3 trials.  </t>
    </r>
    <r>
      <rPr>
        <sz val="8"/>
        <rFont val="Arial"/>
        <family val="2"/>
      </rPr>
      <t>UCL</t>
    </r>
    <r>
      <rPr>
        <vertAlign val="subscript"/>
        <sz val="8"/>
        <rFont val="Arial"/>
        <family val="2"/>
      </rPr>
      <t>R</t>
    </r>
    <r>
      <rPr>
        <sz val="8"/>
        <rFont val="Arial"/>
        <family val="2"/>
      </rPr>
      <t xml:space="preserve"> represents the limit of individual R's.  Circle those that are</t>
    </r>
  </si>
  <si>
    <r>
      <t xml:space="preserve">discard values and re-average and recompute </t>
    </r>
    <r>
      <rPr>
        <sz val="10"/>
        <rFont val="Statistical Symbols"/>
      </rPr>
      <t>R</t>
    </r>
    <r>
      <rPr>
        <sz val="8"/>
        <rFont val="Arial"/>
        <family val="2"/>
      </rPr>
      <t xml:space="preserve"> and the limiting value from the remaining observations.</t>
    </r>
  </si>
  <si>
    <r>
      <t xml:space="preserve">   For information on the theory and constants used in the form see </t>
    </r>
    <r>
      <rPr>
        <i/>
        <sz val="10"/>
        <rFont val="Arial"/>
        <family val="2"/>
      </rPr>
      <t>MSA Reference Manual</t>
    </r>
    <r>
      <rPr>
        <sz val="10"/>
        <rFont val="Arial"/>
        <family val="2"/>
      </rPr>
      <t>, Third edition.</t>
    </r>
  </si>
  <si>
    <r>
      <t>x</t>
    </r>
    <r>
      <rPr>
        <vertAlign val="subscript"/>
        <sz val="10"/>
        <rFont val="Arial"/>
        <family val="2"/>
      </rPr>
      <t>.1.</t>
    </r>
  </si>
  <si>
    <r>
      <t>x</t>
    </r>
    <r>
      <rPr>
        <vertAlign val="subscript"/>
        <sz val="10"/>
        <rFont val="Arial"/>
        <family val="2"/>
      </rPr>
      <t>11.</t>
    </r>
  </si>
  <si>
    <r>
      <t>x</t>
    </r>
    <r>
      <rPr>
        <vertAlign val="subscript"/>
        <sz val="10"/>
        <rFont val="Arial"/>
        <family val="2"/>
      </rPr>
      <t>.2.</t>
    </r>
  </si>
  <si>
    <r>
      <t>x</t>
    </r>
    <r>
      <rPr>
        <vertAlign val="subscript"/>
        <sz val="10"/>
        <rFont val="Arial"/>
        <family val="2"/>
      </rPr>
      <t>21.</t>
    </r>
  </si>
  <si>
    <r>
      <t>x</t>
    </r>
    <r>
      <rPr>
        <vertAlign val="subscript"/>
        <sz val="10"/>
        <rFont val="Arial"/>
        <family val="2"/>
      </rPr>
      <t>.3.</t>
    </r>
  </si>
  <si>
    <r>
      <t>x</t>
    </r>
    <r>
      <rPr>
        <vertAlign val="subscript"/>
        <sz val="10"/>
        <rFont val="Arial"/>
        <family val="2"/>
      </rPr>
      <t>31.</t>
    </r>
  </si>
  <si>
    <r>
      <t>x</t>
    </r>
    <r>
      <rPr>
        <vertAlign val="subscript"/>
        <sz val="10"/>
        <rFont val="Arial"/>
        <family val="2"/>
      </rPr>
      <t>…</t>
    </r>
  </si>
  <si>
    <r>
      <t>x</t>
    </r>
    <r>
      <rPr>
        <vertAlign val="subscript"/>
        <sz val="10"/>
        <rFont val="Arial"/>
        <family val="2"/>
      </rPr>
      <t>41.</t>
    </r>
  </si>
  <si>
    <r>
      <t>x</t>
    </r>
    <r>
      <rPr>
        <vertAlign val="subscript"/>
        <sz val="10"/>
        <rFont val="Arial"/>
        <family val="2"/>
      </rPr>
      <t>51.</t>
    </r>
  </si>
  <si>
    <r>
      <t>x</t>
    </r>
    <r>
      <rPr>
        <vertAlign val="subscript"/>
        <sz val="10"/>
        <rFont val="Arial"/>
        <family val="2"/>
      </rPr>
      <t>61.</t>
    </r>
  </si>
  <si>
    <r>
      <t>x</t>
    </r>
    <r>
      <rPr>
        <vertAlign val="subscript"/>
        <sz val="10"/>
        <rFont val="Arial"/>
        <family val="2"/>
      </rPr>
      <t>71.</t>
    </r>
  </si>
  <si>
    <r>
      <t>x</t>
    </r>
    <r>
      <rPr>
        <vertAlign val="subscript"/>
        <sz val="10"/>
        <rFont val="Arial"/>
        <family val="2"/>
      </rPr>
      <t>1..</t>
    </r>
  </si>
  <si>
    <r>
      <t>x</t>
    </r>
    <r>
      <rPr>
        <vertAlign val="subscript"/>
        <sz val="10"/>
        <rFont val="Arial"/>
        <family val="2"/>
      </rPr>
      <t>81.</t>
    </r>
  </si>
  <si>
    <r>
      <t>x</t>
    </r>
    <r>
      <rPr>
        <vertAlign val="subscript"/>
        <sz val="10"/>
        <rFont val="Arial"/>
        <family val="2"/>
      </rPr>
      <t>2..</t>
    </r>
  </si>
  <si>
    <r>
      <t>x</t>
    </r>
    <r>
      <rPr>
        <vertAlign val="subscript"/>
        <sz val="10"/>
        <rFont val="Arial"/>
        <family val="2"/>
      </rPr>
      <t>91.</t>
    </r>
  </si>
  <si>
    <r>
      <t>x</t>
    </r>
    <r>
      <rPr>
        <vertAlign val="subscript"/>
        <sz val="10"/>
        <rFont val="Arial"/>
        <family val="2"/>
      </rPr>
      <t>3..</t>
    </r>
  </si>
  <si>
    <r>
      <t>x</t>
    </r>
    <r>
      <rPr>
        <vertAlign val="subscript"/>
        <sz val="10"/>
        <rFont val="Arial"/>
        <family val="2"/>
      </rPr>
      <t>101.</t>
    </r>
  </si>
  <si>
    <r>
      <t>x</t>
    </r>
    <r>
      <rPr>
        <vertAlign val="subscript"/>
        <sz val="10"/>
        <rFont val="Arial"/>
        <family val="2"/>
      </rPr>
      <t>4..</t>
    </r>
  </si>
  <si>
    <r>
      <t>x</t>
    </r>
    <r>
      <rPr>
        <vertAlign val="subscript"/>
        <sz val="10"/>
        <rFont val="Arial"/>
        <family val="2"/>
      </rPr>
      <t>12.</t>
    </r>
  </si>
  <si>
    <r>
      <t>x</t>
    </r>
    <r>
      <rPr>
        <vertAlign val="subscript"/>
        <sz val="10"/>
        <rFont val="Arial"/>
        <family val="2"/>
      </rPr>
      <t>5..</t>
    </r>
  </si>
  <si>
    <r>
      <t>x</t>
    </r>
    <r>
      <rPr>
        <vertAlign val="subscript"/>
        <sz val="10"/>
        <rFont val="Arial"/>
        <family val="2"/>
      </rPr>
      <t>22.</t>
    </r>
  </si>
  <si>
    <r>
      <t>x</t>
    </r>
    <r>
      <rPr>
        <vertAlign val="subscript"/>
        <sz val="10"/>
        <rFont val="Arial"/>
        <family val="2"/>
      </rPr>
      <t>6..</t>
    </r>
  </si>
  <si>
    <r>
      <t>x</t>
    </r>
    <r>
      <rPr>
        <vertAlign val="subscript"/>
        <sz val="10"/>
        <rFont val="Arial"/>
        <family val="2"/>
      </rPr>
      <t>32.</t>
    </r>
  </si>
  <si>
    <r>
      <t>x</t>
    </r>
    <r>
      <rPr>
        <vertAlign val="subscript"/>
        <sz val="10"/>
        <rFont val="Arial"/>
        <family val="2"/>
      </rPr>
      <t>7..</t>
    </r>
  </si>
  <si>
    <r>
      <t>x</t>
    </r>
    <r>
      <rPr>
        <vertAlign val="subscript"/>
        <sz val="10"/>
        <rFont val="Arial"/>
        <family val="2"/>
      </rPr>
      <t>42.</t>
    </r>
  </si>
  <si>
    <r>
      <t>x</t>
    </r>
    <r>
      <rPr>
        <vertAlign val="subscript"/>
        <sz val="10"/>
        <rFont val="Arial"/>
        <family val="2"/>
      </rPr>
      <t>8..</t>
    </r>
  </si>
  <si>
    <r>
      <t>x</t>
    </r>
    <r>
      <rPr>
        <vertAlign val="subscript"/>
        <sz val="10"/>
        <rFont val="Arial"/>
        <family val="2"/>
      </rPr>
      <t>52.</t>
    </r>
  </si>
  <si>
    <r>
      <t>x</t>
    </r>
    <r>
      <rPr>
        <vertAlign val="subscript"/>
        <sz val="10"/>
        <rFont val="Arial"/>
        <family val="2"/>
      </rPr>
      <t>9..</t>
    </r>
  </si>
  <si>
    <r>
      <t>x</t>
    </r>
    <r>
      <rPr>
        <vertAlign val="subscript"/>
        <sz val="10"/>
        <rFont val="Arial"/>
        <family val="2"/>
      </rPr>
      <t>62.</t>
    </r>
  </si>
  <si>
    <r>
      <t>x</t>
    </r>
    <r>
      <rPr>
        <vertAlign val="subscript"/>
        <sz val="10"/>
        <rFont val="Arial"/>
        <family val="2"/>
      </rPr>
      <t>10..</t>
    </r>
  </si>
  <si>
    <r>
      <t>x</t>
    </r>
    <r>
      <rPr>
        <vertAlign val="subscript"/>
        <sz val="10"/>
        <rFont val="Arial"/>
        <family val="2"/>
      </rPr>
      <t>72.</t>
    </r>
  </si>
  <si>
    <r>
      <t>x</t>
    </r>
    <r>
      <rPr>
        <vertAlign val="subscript"/>
        <sz val="10"/>
        <rFont val="Arial"/>
        <family val="2"/>
      </rPr>
      <t>82.</t>
    </r>
  </si>
  <si>
    <r>
      <t>x</t>
    </r>
    <r>
      <rPr>
        <vertAlign val="subscript"/>
        <sz val="10"/>
        <rFont val="Arial"/>
        <family val="2"/>
      </rPr>
      <t>92.</t>
    </r>
  </si>
  <si>
    <r>
      <t>x</t>
    </r>
    <r>
      <rPr>
        <vertAlign val="subscript"/>
        <sz val="10"/>
        <rFont val="Arial"/>
        <family val="2"/>
      </rPr>
      <t>102.</t>
    </r>
  </si>
  <si>
    <r>
      <t>x</t>
    </r>
    <r>
      <rPr>
        <vertAlign val="subscript"/>
        <sz val="10"/>
        <rFont val="Arial"/>
        <family val="2"/>
      </rPr>
      <t>13.</t>
    </r>
  </si>
  <si>
    <r>
      <t>x</t>
    </r>
    <r>
      <rPr>
        <vertAlign val="subscript"/>
        <sz val="10"/>
        <rFont val="Arial"/>
        <family val="2"/>
      </rPr>
      <t>23.</t>
    </r>
  </si>
  <si>
    <r>
      <t>x</t>
    </r>
    <r>
      <rPr>
        <vertAlign val="subscript"/>
        <sz val="10"/>
        <rFont val="Arial"/>
        <family val="2"/>
      </rPr>
      <t>33.</t>
    </r>
  </si>
  <si>
    <r>
      <t>x</t>
    </r>
    <r>
      <rPr>
        <vertAlign val="subscript"/>
        <sz val="10"/>
        <rFont val="Arial"/>
        <family val="2"/>
      </rPr>
      <t>43.</t>
    </r>
  </si>
  <si>
    <r>
      <t>x</t>
    </r>
    <r>
      <rPr>
        <vertAlign val="subscript"/>
        <sz val="10"/>
        <rFont val="Arial"/>
        <family val="2"/>
      </rPr>
      <t>53.</t>
    </r>
  </si>
  <si>
    <r>
      <t>x</t>
    </r>
    <r>
      <rPr>
        <vertAlign val="subscript"/>
        <sz val="10"/>
        <rFont val="Arial"/>
        <family val="2"/>
      </rPr>
      <t>63.</t>
    </r>
  </si>
  <si>
    <r>
      <t xml:space="preserve">* Significant at </t>
    </r>
    <r>
      <rPr>
        <sz val="10"/>
        <rFont val="Symbol"/>
        <family val="1"/>
        <charset val="2"/>
      </rPr>
      <t>a</t>
    </r>
    <r>
      <rPr>
        <sz val="10"/>
        <rFont val="Arial"/>
        <family val="2"/>
      </rPr>
      <t xml:space="preserve"> = 0.05 level</t>
    </r>
  </si>
  <si>
    <r>
      <t>x</t>
    </r>
    <r>
      <rPr>
        <vertAlign val="subscript"/>
        <sz val="10"/>
        <rFont val="Arial"/>
        <family val="2"/>
      </rPr>
      <t>73.</t>
    </r>
  </si>
  <si>
    <r>
      <t>x</t>
    </r>
    <r>
      <rPr>
        <vertAlign val="subscript"/>
        <sz val="10"/>
        <rFont val="Arial"/>
        <family val="2"/>
      </rPr>
      <t>83.</t>
    </r>
  </si>
  <si>
    <r>
      <t>x</t>
    </r>
    <r>
      <rPr>
        <vertAlign val="subscript"/>
        <sz val="10"/>
        <rFont val="Arial"/>
        <family val="2"/>
      </rPr>
      <t>93.</t>
    </r>
  </si>
  <si>
    <r>
      <t>x</t>
    </r>
    <r>
      <rPr>
        <vertAlign val="subscript"/>
        <sz val="10"/>
        <rFont val="Arial"/>
        <family val="2"/>
      </rPr>
      <t>103.</t>
    </r>
  </si>
  <si>
    <r>
      <t>Standard Deviation (</t>
    </r>
    <r>
      <rPr>
        <b/>
        <sz val="10"/>
        <rFont val="Symbol"/>
        <family val="1"/>
        <charset val="2"/>
      </rPr>
      <t>s</t>
    </r>
    <r>
      <rPr>
        <b/>
        <sz val="10"/>
        <rFont val="Arial"/>
        <family val="2"/>
      </rPr>
      <t>)</t>
    </r>
  </si>
  <si>
    <r>
      <t>MS</t>
    </r>
    <r>
      <rPr>
        <vertAlign val="subscript"/>
        <sz val="10"/>
        <rFont val="Arial"/>
        <family val="2"/>
      </rPr>
      <t>pool</t>
    </r>
  </si>
  <si>
    <r>
      <t xml:space="preserve">VARIABLES CONTROL CHART ( </t>
    </r>
    <r>
      <rPr>
        <sz val="8"/>
        <rFont val="Statistical Symbols"/>
      </rPr>
      <t>x</t>
    </r>
    <r>
      <rPr>
        <sz val="8"/>
        <rFont val="Arial"/>
        <family val="2"/>
      </rPr>
      <t xml:space="preserve"> &amp; R )</t>
    </r>
  </si>
  <si>
    <r>
      <t>x</t>
    </r>
    <r>
      <rPr>
        <sz val="8"/>
        <rFont val="Arial"/>
        <family val="2"/>
      </rPr>
      <t xml:space="preserve"> =</t>
    </r>
  </si>
  <si>
    <r>
      <t>A</t>
    </r>
    <r>
      <rPr>
        <vertAlign val="subscript"/>
        <sz val="10"/>
        <rFont val="Arial"/>
        <family val="2"/>
      </rPr>
      <t>2</t>
    </r>
    <r>
      <rPr>
        <sz val="10"/>
        <rFont val="Arial"/>
        <family val="2"/>
      </rPr>
      <t>=</t>
    </r>
  </si>
  <si>
    <r>
      <t>r</t>
    </r>
    <r>
      <rPr>
        <sz val="8"/>
        <rFont val="Arial"/>
        <family val="2"/>
      </rPr>
      <t xml:space="preserve"> =</t>
    </r>
  </si>
  <si>
    <r>
      <t xml:space="preserve">Average Subgroup Range = </t>
    </r>
    <r>
      <rPr>
        <sz val="10"/>
        <rFont val="Statistical Symbols"/>
      </rPr>
      <t>r</t>
    </r>
    <r>
      <rPr>
        <sz val="10"/>
        <rFont val="Arial"/>
        <family val="2"/>
      </rPr>
      <t xml:space="preserve"> =</t>
    </r>
  </si>
  <si>
    <r>
      <t>d</t>
    </r>
    <r>
      <rPr>
        <b/>
        <vertAlign val="subscript"/>
        <sz val="10"/>
        <rFont val="Arial"/>
        <family val="2"/>
      </rPr>
      <t>2</t>
    </r>
  </si>
  <si>
    <r>
      <t xml:space="preserve">Estimate Replication Standard Deviation </t>
    </r>
    <r>
      <rPr>
        <sz val="10"/>
        <rFont val="Statistical Symbols"/>
      </rPr>
      <t>r</t>
    </r>
    <r>
      <rPr>
        <sz val="10"/>
        <rFont val="Arial"/>
        <family val="2"/>
      </rPr>
      <t xml:space="preserve"> / d</t>
    </r>
    <r>
      <rPr>
        <vertAlign val="subscript"/>
        <sz val="10"/>
        <rFont val="Arial"/>
        <family val="2"/>
      </rPr>
      <t>2</t>
    </r>
    <r>
      <rPr>
        <sz val="10"/>
        <rFont val="Arial"/>
        <family val="2"/>
      </rPr>
      <t xml:space="preserve"> = </t>
    </r>
    <r>
      <rPr>
        <sz val="10"/>
        <rFont val="Symbol"/>
        <family val="1"/>
        <charset val="2"/>
      </rPr>
      <t>s</t>
    </r>
    <r>
      <rPr>
        <vertAlign val="subscript"/>
        <sz val="10"/>
        <rFont val="Arial"/>
        <family val="2"/>
      </rPr>
      <t>e</t>
    </r>
    <r>
      <rPr>
        <sz val="10"/>
        <rFont val="Arial"/>
        <family val="2"/>
      </rPr>
      <t xml:space="preserve"> =</t>
    </r>
  </si>
  <si>
    <r>
      <t>n</t>
    </r>
    <r>
      <rPr>
        <b/>
        <vertAlign val="subscript"/>
        <sz val="10"/>
        <rFont val="Arial"/>
        <family val="2"/>
      </rPr>
      <t>o</t>
    </r>
  </si>
  <si>
    <r>
      <t>d</t>
    </r>
    <r>
      <rPr>
        <b/>
        <vertAlign val="subscript"/>
        <sz val="10"/>
        <rFont val="Arial"/>
        <family val="2"/>
      </rPr>
      <t>2</t>
    </r>
    <r>
      <rPr>
        <b/>
        <sz val="10"/>
        <rFont val="Arial"/>
        <family val="2"/>
      </rPr>
      <t>*</t>
    </r>
  </si>
  <si>
    <r>
      <t>Number of Appraisers = n</t>
    </r>
    <r>
      <rPr>
        <vertAlign val="subscript"/>
        <sz val="10"/>
        <rFont val="Arial"/>
        <family val="2"/>
      </rPr>
      <t>A</t>
    </r>
    <r>
      <rPr>
        <sz val="10"/>
        <rFont val="Arial"/>
        <family val="2"/>
      </rPr>
      <t xml:space="preserve"> =</t>
    </r>
  </si>
  <si>
    <r>
      <t>Range of Appraiser Averages = R</t>
    </r>
    <r>
      <rPr>
        <vertAlign val="subscript"/>
        <sz val="10"/>
        <rFont val="Arial"/>
        <family val="2"/>
      </rPr>
      <t xml:space="preserve">A = </t>
    </r>
  </si>
  <si>
    <r>
      <t>Appraiser Effect =</t>
    </r>
    <r>
      <rPr>
        <sz val="10"/>
        <rFont val="Arial"/>
        <family val="2"/>
      </rPr>
      <t xml:space="preserve"> R</t>
    </r>
    <r>
      <rPr>
        <vertAlign val="subscript"/>
        <sz val="10"/>
        <rFont val="Arial"/>
        <family val="2"/>
      </rPr>
      <t>A</t>
    </r>
    <r>
      <rPr>
        <sz val="10"/>
        <rFont val="Arial"/>
        <family val="2"/>
      </rPr>
      <t xml:space="preserve"> / d</t>
    </r>
    <r>
      <rPr>
        <vertAlign val="subscript"/>
        <sz val="10"/>
        <rFont val="Arial"/>
        <family val="2"/>
      </rPr>
      <t>2</t>
    </r>
    <r>
      <rPr>
        <sz val="10"/>
        <rFont val="Arial"/>
        <family val="2"/>
      </rPr>
      <t>*</t>
    </r>
    <r>
      <rPr>
        <sz val="10"/>
        <rFont val="Arial"/>
        <family val="2"/>
      </rPr>
      <t xml:space="preserve"> = </t>
    </r>
    <r>
      <rPr>
        <sz val="10"/>
        <rFont val="Symbol"/>
        <family val="1"/>
        <charset val="2"/>
      </rPr>
      <t>s</t>
    </r>
    <r>
      <rPr>
        <vertAlign val="subscript"/>
        <sz val="10"/>
        <rFont val="Arial"/>
        <family val="2"/>
      </rPr>
      <t>A</t>
    </r>
    <r>
      <rPr>
        <sz val="10"/>
        <rFont val="Arial"/>
        <family val="2"/>
      </rPr>
      <t xml:space="preserve"> = </t>
    </r>
  </si>
  <si>
    <r>
      <t>s</t>
    </r>
    <r>
      <rPr>
        <vertAlign val="subscript"/>
        <sz val="10"/>
        <rFont val="Arial"/>
        <family val="2"/>
      </rPr>
      <t>m</t>
    </r>
    <r>
      <rPr>
        <sz val="10"/>
        <rFont val="Arial"/>
        <family val="2"/>
      </rPr>
      <t/>
    </r>
  </si>
  <si>
    <r>
      <t xml:space="preserve">SQRT ( </t>
    </r>
    <r>
      <rPr>
        <sz val="10"/>
        <rFont val="Symbol"/>
        <family val="1"/>
        <charset val="2"/>
      </rPr>
      <t>s</t>
    </r>
    <r>
      <rPr>
        <vertAlign val="subscript"/>
        <sz val="10"/>
        <rFont val="Arial"/>
        <family val="2"/>
      </rPr>
      <t>e</t>
    </r>
    <r>
      <rPr>
        <sz val="10"/>
        <rFont val="Arial"/>
        <family val="2"/>
      </rPr>
      <t xml:space="preserve"> + </t>
    </r>
    <r>
      <rPr>
        <sz val="10"/>
        <rFont val="Symbol"/>
        <family val="1"/>
        <charset val="2"/>
      </rPr>
      <t>s</t>
    </r>
    <r>
      <rPr>
        <vertAlign val="subscript"/>
        <sz val="10"/>
        <rFont val="Arial"/>
        <family val="2"/>
      </rPr>
      <t>A</t>
    </r>
    <r>
      <rPr>
        <sz val="10"/>
        <rFont val="Arial"/>
        <family val="2"/>
      </rPr>
      <t xml:space="preserve"> )</t>
    </r>
  </si>
  <si>
    <r>
      <t>Range for these Sample Averages = R</t>
    </r>
    <r>
      <rPr>
        <vertAlign val="subscript"/>
        <sz val="10"/>
        <rFont val="Arial"/>
        <family val="2"/>
      </rPr>
      <t>p</t>
    </r>
    <r>
      <rPr>
        <sz val="10"/>
        <rFont val="Arial"/>
        <family val="2"/>
      </rPr>
      <t xml:space="preserve"> =</t>
    </r>
  </si>
  <si>
    <r>
      <t>s</t>
    </r>
    <r>
      <rPr>
        <vertAlign val="subscript"/>
        <sz val="10"/>
        <rFont val="Arial"/>
        <family val="2"/>
      </rPr>
      <t>p</t>
    </r>
    <r>
      <rPr>
        <sz val="10"/>
        <rFont val="Arial"/>
        <family val="2"/>
      </rPr>
      <t/>
    </r>
  </si>
  <si>
    <r>
      <t>R</t>
    </r>
    <r>
      <rPr>
        <vertAlign val="subscript"/>
        <sz val="10"/>
        <rFont val="Arial"/>
        <family val="2"/>
      </rPr>
      <t>p</t>
    </r>
    <r>
      <rPr>
        <sz val="10"/>
        <rFont val="Arial"/>
        <family val="2"/>
      </rPr>
      <t xml:space="preserve"> / d</t>
    </r>
    <r>
      <rPr>
        <vertAlign val="subscript"/>
        <sz val="10"/>
        <rFont val="Arial"/>
        <family val="2"/>
      </rPr>
      <t>2</t>
    </r>
    <r>
      <rPr>
        <sz val="10"/>
        <rFont val="Arial"/>
        <family val="2"/>
      </rPr>
      <t>*</t>
    </r>
    <r>
      <rPr>
        <sz val="10"/>
        <rFont val="Arial"/>
        <family val="2"/>
      </rPr>
      <t xml:space="preserve"> =</t>
    </r>
  </si>
  <si>
    <r>
      <t>s</t>
    </r>
    <r>
      <rPr>
        <vertAlign val="subscript"/>
        <sz val="10"/>
        <rFont val="Arial"/>
        <family val="2"/>
      </rPr>
      <t>p</t>
    </r>
    <r>
      <rPr>
        <sz val="10"/>
        <rFont val="Arial"/>
        <family val="2"/>
      </rPr>
      <t xml:space="preserve"> / </t>
    </r>
    <r>
      <rPr>
        <sz val="10"/>
        <rFont val="Symbol"/>
        <family val="1"/>
        <charset val="2"/>
      </rPr>
      <t>s</t>
    </r>
    <r>
      <rPr>
        <vertAlign val="subscript"/>
        <sz val="10"/>
        <rFont val="Arial"/>
        <family val="2"/>
      </rPr>
      <t>m</t>
    </r>
    <r>
      <rPr>
        <sz val="10"/>
        <rFont val="Arial"/>
        <family val="2"/>
      </rPr>
      <t xml:space="preserve"> =</t>
    </r>
  </si>
  <si>
    <r>
      <t xml:space="preserve">1.41 x </t>
    </r>
    <r>
      <rPr>
        <sz val="10"/>
        <rFont val="Symbol"/>
        <family val="1"/>
        <charset val="2"/>
      </rPr>
      <t>s</t>
    </r>
    <r>
      <rPr>
        <vertAlign val="subscript"/>
        <sz val="10"/>
        <rFont val="Arial"/>
        <family val="2"/>
      </rPr>
      <t>p</t>
    </r>
    <r>
      <rPr>
        <sz val="10"/>
        <rFont val="Arial"/>
        <family val="2"/>
      </rPr>
      <t xml:space="preserve"> / </t>
    </r>
    <r>
      <rPr>
        <sz val="10"/>
        <rFont val="Symbol"/>
        <family val="1"/>
        <charset val="2"/>
      </rPr>
      <t>s</t>
    </r>
    <r>
      <rPr>
        <vertAlign val="subscript"/>
        <sz val="10"/>
        <rFont val="Arial"/>
        <family val="2"/>
      </rPr>
      <t>m</t>
    </r>
    <r>
      <rPr>
        <sz val="10"/>
        <rFont val="Arial"/>
        <family val="2"/>
      </rPr>
      <t xml:space="preserve"> =</t>
    </r>
  </si>
  <si>
    <t xml:space="preserve">Process Step / 
Function
</t>
  </si>
  <si>
    <t>Requirements</t>
  </si>
  <si>
    <t>Model Year(s)/Vehicle(s):</t>
  </si>
  <si>
    <t>Key Date:</t>
  </si>
  <si>
    <t>Date (Orig.):</t>
  </si>
  <si>
    <t>Date (Rev.):</t>
  </si>
  <si>
    <t>PPAP SAMPLE PARTS</t>
  </si>
  <si>
    <t>INSPECTION VERIFICATION REQUIRED</t>
  </si>
  <si>
    <t xml:space="preserve">Purchased Order#: </t>
  </si>
  <si>
    <t xml:space="preserve">Part Number: </t>
  </si>
  <si>
    <t xml:space="preserve">Revision Level: </t>
  </si>
  <si>
    <t>(Check items that have been submitted within this PPAP submission)</t>
  </si>
  <si>
    <t>Criteria: Occurrence of Cause - DFMEA
(Design life/reliability of item/vehicle)</t>
  </si>
  <si>
    <t>Criteria: Occurrence of Cause - DFMEA
(Incidents per item/vehicle)</t>
  </si>
  <si>
    <t>Criteria:
Likelihood of Detection by Design Control</t>
  </si>
  <si>
    <t>New technology/new design with no history.</t>
  </si>
  <si>
    <t>No current design control; Cannot detect or is not analyzed.</t>
  </si>
  <si>
    <t>Failure is inevitable with new design, new application, or change in duty cycle/operating conditions</t>
  </si>
  <si>
    <t>50 per thousand
1 in 20</t>
  </si>
  <si>
    <t>Failure is likely with new design, new application, or change in duty cycle/operating conditions</t>
  </si>
  <si>
    <t>Post Design Freeze and prior to launch</t>
  </si>
  <si>
    <t>Failure is uncertain with new design, new application, or change in duty cycle/operating conditions</t>
  </si>
  <si>
    <t>10 per thousand
1 in 100</t>
  </si>
  <si>
    <t>Frequent failures associated with similar designs or in design simulation and testing.</t>
  </si>
  <si>
    <t>Occasional failures associated with similar designs or in design simulation and testing.</t>
  </si>
  <si>
    <t>Prior to Design Freeze</t>
  </si>
  <si>
    <t>Isolated failures associated with similar designs or in design simulation and testing.</t>
  </si>
  <si>
    <t>.1 per thousand
1 in 2,000</t>
  </si>
  <si>
    <t>Only isolated failures associated with almost identical design or in design simulation and testing.</t>
  </si>
  <si>
    <t>No observed failures associated with almost identical design or in design simulation and testing.</t>
  </si>
  <si>
    <t>≤ .001 per thousand 
1 in 1,000,000</t>
  </si>
  <si>
    <t>Virtual Analysis - Correlated</t>
  </si>
  <si>
    <t>Failure is eliminated through preventive control</t>
  </si>
  <si>
    <t>Failure cause or failure mode can not occur because it is fully prevented through design solutions (e.g., proven design standard, best practice or common material, etc.)</t>
  </si>
  <si>
    <r>
      <t xml:space="preserve">Design analysis/detection controls have a weak detection capability; Virtual Analysis (e.g. CAE, FEA, etc.) is </t>
    </r>
    <r>
      <rPr>
        <b/>
        <u/>
        <sz val="12"/>
        <rFont val="Arial"/>
        <family val="2"/>
      </rPr>
      <t>not correlated</t>
    </r>
    <r>
      <rPr>
        <sz val="12"/>
        <rFont val="Arial"/>
        <family val="2"/>
      </rPr>
      <t xml:space="preserve"> to expected actual operating conditions.</t>
    </r>
  </si>
  <si>
    <r>
      <t xml:space="preserve">Product verification/validation after design freeze and prior to launch with </t>
    </r>
    <r>
      <rPr>
        <b/>
        <u/>
        <sz val="12"/>
        <rFont val="Arial"/>
        <family val="2"/>
      </rPr>
      <t>pass/fail</t>
    </r>
    <r>
      <rPr>
        <sz val="12"/>
        <rFont val="Arial"/>
        <family val="2"/>
      </rPr>
      <t xml:space="preserve"> testing (Subsystem or system testing with acceptance criteria such as ride handling, shipping evaluation, etc.)</t>
    </r>
  </si>
  <si>
    <r>
      <t xml:space="preserve">Product verification/validation after design freeze and prior to launch with </t>
    </r>
    <r>
      <rPr>
        <b/>
        <u/>
        <sz val="12"/>
        <rFont val="Arial"/>
        <family val="2"/>
      </rPr>
      <t>test to failure</t>
    </r>
    <r>
      <rPr>
        <sz val="12"/>
        <rFont val="Arial"/>
        <family val="2"/>
      </rPr>
      <t xml:space="preserve"> testing (Subsystem or system testing until failure occurs, testing of system interactions, etc.)</t>
    </r>
  </si>
  <si>
    <r>
      <t xml:space="preserve">Product verification/validation after design freeze and prior to launch with </t>
    </r>
    <r>
      <rPr>
        <b/>
        <u/>
        <sz val="12"/>
        <rFont val="Arial"/>
        <family val="2"/>
      </rPr>
      <t>degradation</t>
    </r>
    <r>
      <rPr>
        <sz val="12"/>
        <rFont val="Arial"/>
        <family val="2"/>
      </rPr>
      <t xml:space="preserve"> testing (Subsystem or system testing after durability test, e.g. function check).</t>
    </r>
  </si>
  <si>
    <r>
      <t xml:space="preserve">Product validation (reliability testing, development or validation tests) prior to design freeze using </t>
    </r>
    <r>
      <rPr>
        <b/>
        <u/>
        <sz val="12"/>
        <rFont val="Arial"/>
        <family val="2"/>
      </rPr>
      <t>pass/fail</t>
    </r>
    <r>
      <rPr>
        <sz val="12"/>
        <rFont val="Arial"/>
        <family val="2"/>
      </rPr>
      <t xml:space="preserve"> testing (e.g. acceptance criteria for performance, function checks, etc.)</t>
    </r>
  </si>
  <si>
    <r>
      <t xml:space="preserve">Product validation (reliability testing, development or validation tests) prior to design freeze using </t>
    </r>
    <r>
      <rPr>
        <b/>
        <u/>
        <sz val="12"/>
        <rFont val="Arial"/>
        <family val="2"/>
      </rPr>
      <t>test to failure</t>
    </r>
    <r>
      <rPr>
        <sz val="12"/>
        <rFont val="Arial"/>
        <family val="2"/>
      </rPr>
      <t xml:space="preserve"> (e.g. until leaks, yields, cracks, etc.)</t>
    </r>
  </si>
  <si>
    <r>
      <t xml:space="preserve">Product validation (reliability testing, development or validation tests) prior to design freeze using </t>
    </r>
    <r>
      <rPr>
        <b/>
        <u/>
        <sz val="12"/>
        <rFont val="Arial"/>
        <family val="2"/>
      </rPr>
      <t>degradation</t>
    </r>
    <r>
      <rPr>
        <sz val="12"/>
        <rFont val="Arial"/>
        <family val="2"/>
      </rPr>
      <t xml:space="preserve"> testing (e.g. data trends, before/after values, etc.)</t>
    </r>
  </si>
  <si>
    <t>PPAP requirements apply to the following parts:</t>
  </si>
  <si>
    <t xml:space="preserve">PPAP INTRODUCTION </t>
  </si>
  <si>
    <t>PPAP SAMPLE PARTS - LABEL</t>
  </si>
  <si>
    <t xml:space="preserve">Supplier Name: </t>
  </si>
  <si>
    <t xml:space="preserve">Supplier Number: </t>
  </si>
  <si>
    <t xml:space="preserve">Supplier Inspected By: </t>
  </si>
  <si>
    <t>Salt Spray</t>
  </si>
  <si>
    <t>TOOL / FIXTURE NUMBER:</t>
  </si>
  <si>
    <t>SPECIFICATION</t>
  </si>
  <si>
    <t>Supplier Part Number</t>
  </si>
  <si>
    <r>
      <t xml:space="preserve">PRINT NOTES 
</t>
    </r>
    <r>
      <rPr>
        <b/>
        <sz val="12"/>
        <rFont val="Arial"/>
        <family val="2"/>
      </rPr>
      <t>(WELDING)</t>
    </r>
  </si>
  <si>
    <t>WPS#</t>
  </si>
  <si>
    <t>WELD SIZE</t>
  </si>
  <si>
    <t>WELD QTY</t>
  </si>
  <si>
    <t>WELD LENGTH</t>
  </si>
  <si>
    <t>CHECK FOR CONFORMANCE</t>
  </si>
  <si>
    <t>Supplier required to provide marked up print to identify ALL Weld items.</t>
  </si>
  <si>
    <r>
      <t xml:space="preserve">PQR# 
</t>
    </r>
    <r>
      <rPr>
        <sz val="5"/>
        <rFont val="Arial"/>
        <family val="2"/>
      </rPr>
      <t>(IF NOT PRE-QUALIFIED)</t>
    </r>
  </si>
  <si>
    <t xml:space="preserve">Prime Coat:    </t>
  </si>
  <si>
    <t xml:space="preserve">Document Painting Method / Industry Standard used to prepare these components. </t>
  </si>
  <si>
    <t>1.) Document how the parts are labeled. To include any date codes, vendor codes, etc.. (if applicable)</t>
  </si>
  <si>
    <t>PPAP MASTER SAMPLE "PICTURE" DOCUMENTATION</t>
  </si>
  <si>
    <t>PICTURES OF MASTER SAMPLE LABELING</t>
  </si>
  <si>
    <t>PICTURES OF MASTER SAMPLE PART</t>
  </si>
  <si>
    <t>Supplier is required to visually document the Master Sample (PPAP Parts):</t>
  </si>
  <si>
    <t>Step</t>
  </si>
  <si>
    <t>Please complete and attach this page on the outside of each package in plain view of a fork lift/material handler/operator. Put the Packing slip pocket near the label. 
In the event parts are “Loose” shipped, a label should be placed on each part. This would also apply to parts laying on pallets. Label on a painted part must be wire tied or attached in a way such that the painted surface is protected from label adhesion.</t>
  </si>
  <si>
    <t>Engineering Revision Level</t>
  </si>
  <si>
    <t>Supplier required to provide marked up drawing to identify items inspected.</t>
  </si>
  <si>
    <t>ENGINEERING REVISION LEVEL</t>
  </si>
  <si>
    <r>
      <t xml:space="preserve">PRINT NOTES 
</t>
    </r>
    <r>
      <rPr>
        <b/>
        <sz val="12"/>
        <rFont val="Arial"/>
        <family val="2"/>
      </rPr>
      <t>(PAINT, PLATING, COATING TEST RESULTS)</t>
    </r>
  </si>
  <si>
    <t>Blast Profile</t>
  </si>
  <si>
    <t>Standard</t>
  </si>
  <si>
    <t xml:space="preserve">Method # / Finishing Requirement on Drawing:  </t>
  </si>
  <si>
    <t xml:space="preserve">Document Coating &amp; Plating Method / Industry Standard used to prepare these components. </t>
  </si>
  <si>
    <t>WELD SYMBOL</t>
  </si>
  <si>
    <t>WELD DESCRIPTION</t>
  </si>
  <si>
    <t xml:space="preserve">Cleaning Standard Utilized:  </t>
  </si>
  <si>
    <r>
      <t xml:space="preserve">Pretreat Standard Utilized: </t>
    </r>
    <r>
      <rPr>
        <b/>
        <sz val="8"/>
        <rFont val="Arial"/>
        <family val="2"/>
      </rPr>
      <t xml:space="preserve"> </t>
    </r>
  </si>
  <si>
    <t>Thickness*</t>
  </si>
  <si>
    <t>Thickness (including blast profile)*</t>
  </si>
  <si>
    <t>Thickness (over primer)*</t>
  </si>
  <si>
    <t>Total Thickness (reference)*</t>
  </si>
  <si>
    <t xml:space="preserve">Coating / Plating Type Required:   </t>
  </si>
  <si>
    <t xml:space="preserve">Industry Standard :    </t>
  </si>
  <si>
    <t>Supplier required to provide marked up drawing to identify all "PRINT NOTES" verified.</t>
  </si>
  <si>
    <t xml:space="preserve">      5. Confirmation of conformance to all Print Notes:</t>
  </si>
  <si>
    <t>Supplier:</t>
  </si>
  <si>
    <t>Characteristic:</t>
  </si>
  <si>
    <t>Supplier #:</t>
  </si>
  <si>
    <t>Reason For Study:</t>
  </si>
  <si>
    <t>Part #:</t>
  </si>
  <si>
    <t>Study Date:</t>
  </si>
  <si>
    <t>Nominal:</t>
  </si>
  <si>
    <t>Prepared By:</t>
  </si>
  <si>
    <t>Tolerance (+):</t>
  </si>
  <si>
    <t>Date Completed:</t>
  </si>
  <si>
    <t>Tolerance (-):</t>
  </si>
  <si>
    <t>Sub-Group#</t>
  </si>
  <si>
    <t>Value 1</t>
  </si>
  <si>
    <t>Value 2</t>
  </si>
  <si>
    <t>Value 3</t>
  </si>
  <si>
    <t>Value 4</t>
  </si>
  <si>
    <t>Value 5</t>
  </si>
  <si>
    <t>&lt;--- Fill in data horizontally for each subgroup</t>
  </si>
  <si>
    <t>PPC Number:</t>
  </si>
  <si>
    <t>Incident:</t>
  </si>
  <si>
    <t>CPK:</t>
  </si>
  <si>
    <t>Incident Date:</t>
  </si>
  <si>
    <t>Tolerance(+)</t>
  </si>
  <si>
    <t>Tolerance(-)</t>
  </si>
  <si>
    <t>PPK:</t>
  </si>
  <si>
    <t>Sub-Group</t>
  </si>
  <si>
    <t>X-bar</t>
  </si>
  <si>
    <t>X-Bar:</t>
  </si>
  <si>
    <t>UCL:</t>
  </si>
  <si>
    <t>WARNINGS</t>
  </si>
  <si>
    <t>Sigma:</t>
  </si>
  <si>
    <t>LCL:</t>
  </si>
  <si>
    <t>R-Bar:</t>
  </si>
  <si>
    <t>R-bar</t>
  </si>
  <si>
    <t>USL:</t>
  </si>
  <si>
    <t>LSL:</t>
  </si>
  <si>
    <t>Misc. Graph Data</t>
  </si>
  <si>
    <t>UCL</t>
  </si>
  <si>
    <t>LCL</t>
  </si>
  <si>
    <t>subs-out</t>
  </si>
  <si>
    <t>CPU</t>
  </si>
  <si>
    <t>CPL</t>
  </si>
  <si>
    <t>N Curve</t>
  </si>
  <si>
    <t>n</t>
  </si>
  <si>
    <t>d2</t>
  </si>
  <si>
    <t>Assigned Bins</t>
  </si>
  <si>
    <t>Bin</t>
  </si>
  <si>
    <t>Freq</t>
  </si>
  <si>
    <t>Note: Complete all "white" cells in Blue Area.</t>
  </si>
  <si>
    <t>Declaration:</t>
  </si>
  <si>
    <t>DIMENSIONAL RESULTS</t>
  </si>
  <si>
    <t>Defense Segment:  Compliant to requirements stated in the Suppliers Standards Guide (Section D.32) referencing Hazardous Materials.</t>
  </si>
  <si>
    <t>Permeability</t>
  </si>
  <si>
    <t xml:space="preserve">Top Coat: </t>
  </si>
  <si>
    <t xml:space="preserve">PFMEA - PROCESS FAILURE MODES &amp; EFFECTS ANALYSIS
</t>
  </si>
  <si>
    <t xml:space="preserve">   1) Initial submission</t>
  </si>
  <si>
    <t xml:space="preserve">   2) Engineering Change(s)</t>
  </si>
  <si>
    <t xml:space="preserve">   3) Tooling: Transfer, Replacement, Refurbishment, or additional</t>
  </si>
  <si>
    <t xml:space="preserve">   4) Correction of Discrepancy</t>
  </si>
  <si>
    <t xml:space="preserve">   6) Change to Optional Construction or Material</t>
  </si>
  <si>
    <t xml:space="preserve">   7) Sub-Supplier or Material Source Change</t>
  </si>
  <si>
    <t xml:space="preserve">   8) Change in Part Processing</t>
  </si>
  <si>
    <t xml:space="preserve">   9) Parts produced at Additional Location</t>
  </si>
  <si>
    <t xml:space="preserve">   10) Other - please specify</t>
  </si>
  <si>
    <r>
      <rPr>
        <sz val="10"/>
        <rFont val="Arial"/>
        <family val="2"/>
      </rPr>
      <t xml:space="preserve">The information in blue is interlinked to the other spreadsheets.                                                                            
</t>
    </r>
    <r>
      <rPr>
        <b/>
        <sz val="10"/>
        <color indexed="12"/>
        <rFont val="Arial"/>
        <family val="2"/>
      </rPr>
      <t>FILL IN THE BLUE SECTIONS FOR AUTOMATIC INPUT INTO FORMS</t>
    </r>
  </si>
  <si>
    <r>
      <t xml:space="preserve">PRINT NOTES 
</t>
    </r>
    <r>
      <rPr>
        <b/>
        <sz val="11"/>
        <rFont val="Arial"/>
        <family val="2"/>
      </rPr>
      <t>(ATTACH COPY OF RAW MATERIAL CERTIFICATION, SURFACE FINISH,
PERFORMANCE TESTS &amp; PART IDENTIFICATION)</t>
    </r>
  </si>
  <si>
    <t>GAGE REPEATABILITY AND REPRODUCIBILITY REPORT
ATTRIBUTE RISK METHOD</t>
  </si>
  <si>
    <t>GAGE REPEATABILITY &amp; REPRODUCIBILITY DATA SHEET
ANOVA METHOD</t>
  </si>
  <si>
    <t>GAGE REPEATABILITY AND REPRODUCIBILITY DATA SHEET
GRAPHICAL ANALYSIS</t>
  </si>
  <si>
    <t>PPAP packages are expected to be received by Deutz Corporation by the date assigned by Deutz Corporation Designee.  If for any reason you cannot meet this date, contact Deutz Corporation Designee for resolution.</t>
  </si>
  <si>
    <t xml:space="preserve">   5) Production Break to Deutz Corporation &gt; 1 year</t>
  </si>
  <si>
    <t>Please reference the Deutz Corporation Supplier Quality Manual for more detail on PPAP requirements.</t>
  </si>
  <si>
    <t>Deutz Part Number</t>
  </si>
  <si>
    <t>Production Break to Deutz Corporation &gt; 1 year</t>
  </si>
  <si>
    <t xml:space="preserve">I have noted on this part submission warrant any deviation from the associated design record and/or any areas of non-compliance to the Deutz Corporation requirements.   If Yes, Explain: </t>
  </si>
  <si>
    <t>2.) Document the parts as a whole what they look like in the final state in which they are provided to Deutz Corporation.</t>
  </si>
  <si>
    <t>TOOLING &amp; FIXTURES - PROPERTY OF Deutz CORP.</t>
  </si>
  <si>
    <t>Supplier is required to identify all Deutz Owned Tools &amp; Fixtures and document with Photo in PPAP workbook</t>
  </si>
  <si>
    <t>PHOTO OF Deutz OWNED TOOLING AND FIXTURES</t>
  </si>
  <si>
    <t>Deutz Corporation</t>
  </si>
  <si>
    <t xml:space="preserve">
Deutz Corporation
PPAP Part Submission Requirements
</t>
  </si>
  <si>
    <t>UNLESS OTHERWISED SPECIFIED IN WRITING BY Deutz CORPORATION:</t>
  </si>
  <si>
    <t xml:space="preserve">ALL PPAP CRITERIA
MUST CONFORM TO 
Deutz Corporation Regulations for Samples and Sample Process Standard H 0758-2 
  </t>
  </si>
  <si>
    <t>Purchase Order Number</t>
  </si>
  <si>
    <t>V</t>
  </si>
  <si>
    <t xml:space="preserve">FOR CUSTOMER USE ONLY 
</t>
  </si>
  <si>
    <t xml:space="preserve">It is the policy of Deutz Corporation to approve initial samples of supplier provided parts before receiving production orders of those parts. Deutz has developed the PPAP PROCESS to facilitate this requirement. </t>
  </si>
  <si>
    <t xml:space="preserve">                                                                                                                                                                          V=Submission to Deutz Corporation
                                                                                                                                                                             </t>
  </si>
  <si>
    <t>GAGE
TYPE*</t>
  </si>
  <si>
    <t>*Traceable to NIST</t>
  </si>
  <si>
    <t>QC Tech</t>
  </si>
  <si>
    <r>
      <t xml:space="preserve">Send identified sample(s) as, </t>
    </r>
    <r>
      <rPr>
        <b/>
        <sz val="10"/>
        <rFont val="Arial"/>
        <family val="2"/>
      </rPr>
      <t>Piece #1, Piece #2, Piece #3</t>
    </r>
    <r>
      <rPr>
        <sz val="10"/>
        <rFont val="Arial"/>
        <family val="2"/>
      </rPr>
      <t>, etc to Deutz Corporation with appropriate label.</t>
    </r>
  </si>
  <si>
    <t>IMDS ID / Version</t>
  </si>
  <si>
    <t>1.1 Part Submission Warrant (PSW)</t>
  </si>
  <si>
    <t>1.2 Dimensional Results</t>
  </si>
  <si>
    <t>1.3 Functional testing (if specified)</t>
  </si>
  <si>
    <t>03 Released DEUTZ Stamped drawing</t>
  </si>
  <si>
    <t>10 Process Flow Chart</t>
  </si>
  <si>
    <t>11 Control Plan</t>
  </si>
  <si>
    <t>23.1 Others: List of Sub Suppliers</t>
  </si>
  <si>
    <t>23.2 Others: Confirmation compliance handling instructions (if available)</t>
  </si>
  <si>
    <t>Engineering Release Date</t>
  </si>
  <si>
    <t>DEUTZ/DC Production Parts</t>
  </si>
  <si>
    <t>09 Process FMEA</t>
  </si>
  <si>
    <t>3</t>
  </si>
  <si>
    <t xml:space="preserve">02 SAMPLES (Per PPAP PO, 3 ISIR samples need to be identified) </t>
  </si>
  <si>
    <t>1.4 Material Certificate</t>
  </si>
  <si>
    <t>The Default PPAP is Level 2, unless otherwise required by the Deutz Supplier Quality Representative</t>
  </si>
  <si>
    <t>Level 0 - Warrant, IMDS and drawings only submitted to customer.</t>
  </si>
  <si>
    <t>Level 1 - Level-0 requirements in addition to Samples, Material Certificates &amp; Dimensional Results</t>
  </si>
  <si>
    <t>Level 2 - Level 0 Requirements in addition Dimensional Results, Proof of Process Capability, Material Certificates and samples</t>
  </si>
  <si>
    <t>Level 3  - Level 0 requirements in addition to Process Flow, Process FMEA, Control Plan, Dimensional Results, Material Certs &amp; Capability Studies</t>
  </si>
  <si>
    <t>Revision 4.0</t>
  </si>
  <si>
    <t>12 Proof of Process Capability &amp; M.S.A (for critical &amp;/or specified features)</t>
  </si>
  <si>
    <t>Production</t>
  </si>
  <si>
    <t>Prototype</t>
  </si>
  <si>
    <t>Tooling Status</t>
  </si>
  <si>
    <t>Default PPAP Submission Level 2 - Unless Otherwise Specified by Deutz Corportion 
(Segment Specific Requirements may vary)
V = Supplier Must Send Items to Deutz Corporation for Approval
" " =  Supplier to Send items to Deutz Corporation Upon Request
N/R= Documents are not required for development or submission
* = NR for Prototype tooling</t>
  </si>
  <si>
    <t>07 Full Material Discloure (via IMDS/CDX)*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</si>
</sst>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
    <numFmt numFmtId="165" formatCode="0.000"/>
    <numFmt numFmtId="166" formatCode="0.0000"/>
    <numFmt numFmtId="167" formatCode="m/d/yy"/>
    <numFmt numFmtId="168" formatCode="0.0"/>
    <numFmt numFmtId="169" formatCode="0.0%"/>
    <numFmt numFmtId="170" formatCode="0.000000"/>
    <numFmt numFmtId="171" formatCode="mm/dd/yy;@"/>
    <numFmt numFmtId="172" formatCode="[$-409]d\-mmm\-yyyy;@"/>
  </numFmts>
  <fonts count="126">
    <font>
      <sz val="10"/>
      <name val="Arial"/>
    </font>
    <font>
      <b/>
      <sz val="10"/>
      <name val="Arial"/>
      <family val="2"/>
    </font>
    <font>
      <i/>
      <sz val="10"/>
      <name val="Arial"/>
      <family val="2"/>
    </font>
    <font>
      <b/>
      <i/>
      <sz val="10"/>
      <name val="Arial"/>
      <family val="2"/>
    </font>
    <font>
      <sz val="10"/>
      <name val="Arial"/>
      <family val="2"/>
    </font>
    <font>
      <sz val="8"/>
      <name val="Arial"/>
      <family val="2"/>
    </font>
    <font>
      <b/>
      <sz val="8"/>
      <name val="Arial"/>
      <family val="2"/>
    </font>
    <font>
      <b/>
      <sz val="8"/>
      <name val="Arial"/>
      <family val="2"/>
    </font>
    <font>
      <b/>
      <sz val="18"/>
      <name val="Arial"/>
      <family val="2"/>
    </font>
    <font>
      <sz val="12"/>
      <name val="Arial"/>
      <family val="2"/>
    </font>
    <font>
      <b/>
      <sz val="14"/>
      <name val="Arial"/>
      <family val="2"/>
    </font>
    <font>
      <sz val="10"/>
      <name val="Arial"/>
      <family val="2"/>
    </font>
    <font>
      <b/>
      <sz val="12"/>
      <name val="Arial"/>
      <family val="2"/>
    </font>
    <font>
      <sz val="10"/>
      <color indexed="12"/>
      <name val="Arial"/>
      <family val="2"/>
    </font>
    <font>
      <sz val="10"/>
      <color indexed="10"/>
      <name val="Arial"/>
      <family val="2"/>
    </font>
    <font>
      <sz val="10"/>
      <color indexed="8"/>
      <name val="Arial"/>
      <family val="2"/>
    </font>
    <font>
      <b/>
      <sz val="10"/>
      <name val="Arial"/>
      <family val="2"/>
    </font>
    <font>
      <b/>
      <sz val="10"/>
      <color indexed="12"/>
      <name val="Arial"/>
      <family val="2"/>
    </font>
    <font>
      <b/>
      <sz val="10"/>
      <color indexed="10"/>
      <name val="Arial"/>
      <family val="2"/>
    </font>
    <font>
      <u/>
      <sz val="7.5"/>
      <color indexed="12"/>
      <name val="Arial"/>
      <family val="2"/>
    </font>
    <font>
      <sz val="8"/>
      <color indexed="8"/>
      <name val="Arial"/>
      <family val="2"/>
    </font>
    <font>
      <sz val="7"/>
      <name val="Arial"/>
      <family val="2"/>
    </font>
    <font>
      <sz val="7"/>
      <color indexed="8"/>
      <name val="Arial"/>
      <family val="2"/>
    </font>
    <font>
      <u/>
      <sz val="8"/>
      <name val="Arial"/>
      <family val="2"/>
    </font>
    <font>
      <sz val="8"/>
      <name val="GD&amp;T"/>
      <charset val="2"/>
    </font>
    <font>
      <sz val="8"/>
      <name val="FreeSans"/>
      <charset val="2"/>
    </font>
    <font>
      <u/>
      <sz val="8"/>
      <name val="Arial"/>
      <family val="2"/>
    </font>
    <font>
      <sz val="8"/>
      <name val="Arial"/>
      <family val="2"/>
    </font>
    <font>
      <sz val="12"/>
      <name val="Times New Roman"/>
      <family val="1"/>
    </font>
    <font>
      <b/>
      <sz val="22"/>
      <name val="Arial"/>
      <family val="2"/>
    </font>
    <font>
      <b/>
      <i/>
      <sz val="18"/>
      <name val="Arial"/>
      <family val="2"/>
    </font>
    <font>
      <i/>
      <sz val="10"/>
      <name val="Arial"/>
      <family val="2"/>
    </font>
    <font>
      <b/>
      <u/>
      <sz val="14"/>
      <name val="Arial"/>
      <family val="2"/>
    </font>
    <font>
      <b/>
      <sz val="11"/>
      <name val="Arial"/>
      <family val="2"/>
    </font>
    <font>
      <b/>
      <sz val="22"/>
      <name val="Arial Black"/>
      <family val="2"/>
    </font>
    <font>
      <b/>
      <sz val="16"/>
      <name val="Arial"/>
      <family val="2"/>
    </font>
    <font>
      <sz val="10"/>
      <color indexed="10"/>
      <name val="Arial"/>
      <family val="2"/>
    </font>
    <font>
      <sz val="14"/>
      <name val="Arial"/>
      <family val="2"/>
    </font>
    <font>
      <sz val="8"/>
      <name val="Times New Roman"/>
      <family val="1"/>
    </font>
    <font>
      <sz val="10"/>
      <name val="Monotype Corsiva"/>
      <family val="4"/>
    </font>
    <font>
      <sz val="9"/>
      <name val="Arial"/>
      <family val="2"/>
    </font>
    <font>
      <b/>
      <sz val="13"/>
      <color indexed="10"/>
      <name val="Arial"/>
      <family val="2"/>
    </font>
    <font>
      <b/>
      <sz val="14"/>
      <name val="Arial"/>
      <family val="2"/>
    </font>
    <font>
      <sz val="12"/>
      <name val="Arial"/>
      <family val="2"/>
    </font>
    <font>
      <sz val="10"/>
      <color indexed="23"/>
      <name val="Arial"/>
      <family val="2"/>
    </font>
    <font>
      <sz val="12"/>
      <color indexed="23"/>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u/>
      <sz val="10"/>
      <name val="Arial"/>
      <family val="2"/>
    </font>
    <font>
      <b/>
      <u/>
      <sz val="10"/>
      <name val="Arial"/>
      <family val="2"/>
    </font>
    <font>
      <sz val="6"/>
      <name val="Small Fonts"/>
      <family val="2"/>
    </font>
    <font>
      <b/>
      <sz val="12"/>
      <name val="Arial"/>
      <family val="2"/>
    </font>
    <font>
      <vertAlign val="subscript"/>
      <sz val="10"/>
      <name val="Arial"/>
      <family val="2"/>
    </font>
    <font>
      <sz val="8"/>
      <color indexed="12"/>
      <name val="Arial"/>
      <family val="2"/>
    </font>
    <font>
      <sz val="16"/>
      <name val="Arial"/>
      <family val="2"/>
    </font>
    <font>
      <sz val="12"/>
      <name val="Statistical Symbols"/>
    </font>
    <font>
      <vertAlign val="superscript"/>
      <sz val="10"/>
      <name val="Arial"/>
      <family val="2"/>
    </font>
    <font>
      <sz val="10"/>
      <color indexed="12"/>
      <name val="Arial"/>
      <family val="2"/>
    </font>
    <font>
      <b/>
      <sz val="6"/>
      <name val="Small Fonts"/>
      <family val="2"/>
    </font>
    <font>
      <b/>
      <vertAlign val="subscript"/>
      <sz val="10"/>
      <name val="Arial"/>
      <family val="2"/>
    </font>
    <font>
      <sz val="10"/>
      <name val="Statistical Symbols"/>
    </font>
    <font>
      <vertAlign val="subscript"/>
      <sz val="8"/>
      <name val="Arial"/>
      <family val="2"/>
    </font>
    <font>
      <i/>
      <sz val="14"/>
      <name val="Arial"/>
      <family val="2"/>
    </font>
    <font>
      <sz val="10"/>
      <name val="Symbol"/>
      <family val="1"/>
      <charset val="2"/>
    </font>
    <font>
      <b/>
      <sz val="10"/>
      <name val="Symbol"/>
      <family val="1"/>
      <charset val="2"/>
    </font>
    <font>
      <sz val="9"/>
      <name val="Arial"/>
      <family val="2"/>
    </font>
    <font>
      <sz val="8"/>
      <name val="Statistical Symbols"/>
    </font>
    <font>
      <b/>
      <u/>
      <sz val="8"/>
      <name val="Arial"/>
      <family val="2"/>
    </font>
    <font>
      <sz val="8"/>
      <color indexed="10"/>
      <name val="Arial"/>
      <family val="2"/>
    </font>
    <font>
      <sz val="22"/>
      <name val="Times New Roman"/>
      <family val="1"/>
    </font>
    <font>
      <b/>
      <sz val="20"/>
      <name val="Times New Roman"/>
      <family val="1"/>
    </font>
    <font>
      <b/>
      <sz val="36"/>
      <name val="Times New Roman"/>
      <family val="1"/>
    </font>
    <font>
      <b/>
      <u/>
      <sz val="12"/>
      <name val="Arial"/>
      <family val="2"/>
    </font>
    <font>
      <sz val="16"/>
      <name val="Times New Roman"/>
      <family val="1"/>
    </font>
    <font>
      <sz val="10"/>
      <name val="Univers"/>
      <family val="2"/>
    </font>
    <font>
      <sz val="8"/>
      <color indexed="63"/>
      <name val="Verdana"/>
      <family val="2"/>
    </font>
    <font>
      <b/>
      <sz val="9"/>
      <color indexed="9"/>
      <name val="Arial"/>
      <family val="2"/>
    </font>
    <font>
      <sz val="9"/>
      <color indexed="53"/>
      <name val="Arial"/>
      <family val="2"/>
    </font>
    <font>
      <b/>
      <sz val="9"/>
      <name val="Arial"/>
      <family val="2"/>
    </font>
    <font>
      <sz val="10"/>
      <color indexed="48"/>
      <name val="Arial"/>
      <family val="2"/>
    </font>
    <font>
      <sz val="5"/>
      <name val="Arial"/>
      <family val="2"/>
    </font>
    <font>
      <b/>
      <sz val="10"/>
      <color indexed="12"/>
      <name val="Arial"/>
      <family val="2"/>
    </font>
    <font>
      <i/>
      <sz val="7"/>
      <name val="Arial"/>
      <family val="2"/>
    </font>
    <font>
      <sz val="10"/>
      <name val="Times New Roman"/>
      <family val="1"/>
    </font>
    <font>
      <b/>
      <sz val="8"/>
      <color indexed="43"/>
      <name val="Arial"/>
      <family val="2"/>
    </font>
    <font>
      <b/>
      <i/>
      <sz val="8"/>
      <name val="Arial"/>
      <family val="2"/>
    </font>
    <font>
      <sz val="8"/>
      <color indexed="43"/>
      <name val="Arial"/>
      <family val="2"/>
    </font>
    <font>
      <b/>
      <sz val="8"/>
      <color indexed="10"/>
      <name val="Arial"/>
      <family val="2"/>
    </font>
    <font>
      <b/>
      <sz val="8"/>
      <name val="Times New Roman"/>
      <family val="1"/>
    </font>
    <font>
      <b/>
      <u/>
      <sz val="8"/>
      <name val="Times New Roman"/>
      <family val="1"/>
    </font>
    <font>
      <sz val="6"/>
      <name val="Times New Roman"/>
      <family val="1"/>
    </font>
    <font>
      <sz val="8"/>
      <color indexed="12"/>
      <name val="Times New Roman"/>
      <family val="1"/>
    </font>
    <font>
      <b/>
      <sz val="6"/>
      <color indexed="10"/>
      <name val="Times New Roman"/>
      <family val="1"/>
    </font>
    <font>
      <b/>
      <sz val="10"/>
      <name val="MS Sans Serif"/>
      <family val="2"/>
    </font>
    <font>
      <u/>
      <sz val="8"/>
      <color indexed="12"/>
      <name val="Arial"/>
      <family val="2"/>
    </font>
    <font>
      <u/>
      <sz val="8"/>
      <color indexed="10"/>
      <name val="Arial"/>
      <family val="2"/>
    </font>
    <font>
      <sz val="8"/>
      <color indexed="33"/>
      <name val="Arial"/>
      <family val="2"/>
    </font>
    <font>
      <sz val="8"/>
      <color indexed="37"/>
      <name val="Arial"/>
      <family val="2"/>
    </font>
    <font>
      <sz val="8"/>
      <color indexed="56"/>
      <name val="Arial"/>
      <family val="2"/>
    </font>
    <font>
      <sz val="7.5"/>
      <name val="Arial"/>
      <family val="2"/>
    </font>
    <font>
      <sz val="9"/>
      <color indexed="81"/>
      <name val="Tahoma"/>
      <family val="2"/>
    </font>
    <font>
      <b/>
      <sz val="9"/>
      <color indexed="81"/>
      <name val="Tahoma"/>
      <family val="2"/>
    </font>
    <font>
      <sz val="10"/>
      <color rgb="FFFFFF00"/>
      <name val="Times New Roman"/>
      <family val="1"/>
    </font>
    <font>
      <sz val="8"/>
      <color rgb="FFFFFF00"/>
      <name val="Arial"/>
      <family val="2"/>
    </font>
    <font>
      <b/>
      <sz val="10"/>
      <color rgb="FFFFFF00"/>
      <name val="MS Sans Serif"/>
      <family val="2"/>
    </font>
    <font>
      <b/>
      <sz val="8"/>
      <color theme="3" tint="0.39997558519241921"/>
      <name val="Arial"/>
      <family val="2"/>
    </font>
    <font>
      <sz val="8"/>
      <color rgb="FF000000"/>
      <name val="Tahoma"/>
      <family val="2"/>
    </font>
    <font>
      <b/>
      <sz val="10"/>
      <color rgb="FF000000"/>
      <name val="Arial"/>
      <family val="2"/>
    </font>
    <font>
      <b/>
      <sz val="16"/>
      <color rgb="FF000000"/>
      <name val="Arial"/>
      <family val="2"/>
    </font>
    <font>
      <sz val="10"/>
      <color rgb="FF0033CC"/>
      <name val="Arial"/>
      <family val="2"/>
    </font>
    <font>
      <i/>
      <sz val="12"/>
      <name val="Arial"/>
      <family val="2"/>
    </font>
  </fonts>
  <fills count="3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21"/>
        <bgColor indexed="64"/>
      </patternFill>
    </fill>
    <fill>
      <patternFill patternType="solid">
        <fgColor indexed="17"/>
        <bgColor indexed="64"/>
      </patternFill>
    </fill>
    <fill>
      <patternFill patternType="solid">
        <fgColor indexed="23"/>
        <bgColor indexed="64"/>
      </patternFill>
    </fill>
    <fill>
      <patternFill patternType="solid">
        <fgColor indexed="48"/>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gray125">
        <bgColor theme="0"/>
      </patternFill>
    </fill>
    <fill>
      <patternFill patternType="mediumGray">
        <bgColor theme="0"/>
      </patternFill>
    </fill>
    <fill>
      <patternFill patternType="solid">
        <fgColor theme="3" tint="0.39997558519241921"/>
        <bgColor indexed="64"/>
      </patternFill>
    </fill>
    <fill>
      <patternFill patternType="solid">
        <fgColor rgb="FF92D050"/>
        <bgColor indexed="64"/>
      </patternFill>
    </fill>
    <fill>
      <patternFill patternType="solid">
        <fgColor rgb="FF00B0F0"/>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s>
  <cellStyleXfs count="44">
    <xf numFmtId="0" fontId="0" fillId="0" borderId="0"/>
    <xf numFmtId="0" fontId="47" fillId="2"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4" borderId="0" applyNumberFormat="0" applyBorder="0" applyAlignment="0" applyProtection="0"/>
    <xf numFmtId="0" fontId="47" fillId="6" borderId="0" applyNumberFormat="0" applyBorder="0" applyAlignment="0" applyProtection="0"/>
    <xf numFmtId="0" fontId="47" fillId="3"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6" borderId="0" applyNumberFormat="0" applyBorder="0" applyAlignment="0" applyProtection="0"/>
    <xf numFmtId="0" fontId="47" fillId="4" borderId="0" applyNumberFormat="0" applyBorder="0" applyAlignment="0" applyProtection="0"/>
    <xf numFmtId="0" fontId="48" fillId="6"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8" borderId="0" applyNumberFormat="0" applyBorder="0" applyAlignment="0" applyProtection="0"/>
    <xf numFmtId="0" fontId="48" fillId="6" borderId="0" applyNumberFormat="0" applyBorder="0" applyAlignment="0" applyProtection="0"/>
    <xf numFmtId="0" fontId="48" fillId="3" borderId="0" applyNumberFormat="0" applyBorder="0" applyAlignment="0" applyProtection="0"/>
    <xf numFmtId="0" fontId="48" fillId="11"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9" fillId="15" borderId="0" applyNumberFormat="0" applyBorder="0" applyAlignment="0" applyProtection="0"/>
    <xf numFmtId="0" fontId="50" fillId="16" borderId="1" applyNumberFormat="0" applyAlignment="0" applyProtection="0"/>
    <xf numFmtId="0" fontId="51" fillId="17" borderId="2" applyNumberFormat="0" applyAlignment="0" applyProtection="0"/>
    <xf numFmtId="0" fontId="52" fillId="0" borderId="0" applyNumberFormat="0" applyFill="0" applyBorder="0" applyAlignment="0" applyProtection="0"/>
    <xf numFmtId="0" fontId="53" fillId="6" borderId="0" applyNumberFormat="0" applyBorder="0" applyAlignment="0" applyProtection="0"/>
    <xf numFmtId="0" fontId="54" fillId="0" borderId="3" applyNumberFormat="0" applyFill="0" applyAlignment="0" applyProtection="0"/>
    <xf numFmtId="0" fontId="55" fillId="0" borderId="4" applyNumberFormat="0" applyFill="0" applyAlignment="0" applyProtection="0"/>
    <xf numFmtId="0" fontId="56" fillId="0" borderId="5" applyNumberFormat="0" applyFill="0" applyAlignment="0" applyProtection="0"/>
    <xf numFmtId="0" fontId="56" fillId="0" borderId="0" applyNumberFormat="0" applyFill="0" applyBorder="0" applyAlignment="0" applyProtection="0"/>
    <xf numFmtId="0" fontId="19" fillId="0" borderId="0" applyNumberFormat="0" applyFill="0" applyBorder="0" applyAlignment="0" applyProtection="0">
      <alignment vertical="top"/>
      <protection locked="0"/>
    </xf>
    <xf numFmtId="0" fontId="57" fillId="7" borderId="1" applyNumberFormat="0" applyAlignment="0" applyProtection="0"/>
    <xf numFmtId="0" fontId="58" fillId="0" borderId="6" applyNumberFormat="0" applyFill="0" applyAlignment="0" applyProtection="0"/>
    <xf numFmtId="0" fontId="59" fillId="7" borderId="0" applyNumberFormat="0" applyBorder="0" applyAlignment="0" applyProtection="0"/>
    <xf numFmtId="0" fontId="4" fillId="4" borderId="7" applyNumberFormat="0" applyFont="0" applyAlignment="0" applyProtection="0"/>
    <xf numFmtId="0" fontId="60" fillId="16" borderId="8" applyNumberFormat="0" applyAlignment="0" applyProtection="0"/>
    <xf numFmtId="0" fontId="61" fillId="0" borderId="0" applyNumberFormat="0" applyFill="0" applyBorder="0" applyAlignment="0" applyProtection="0"/>
    <xf numFmtId="0" fontId="62" fillId="0" borderId="9" applyNumberFormat="0" applyFill="0" applyAlignment="0" applyProtection="0"/>
    <xf numFmtId="0" fontId="58" fillId="0" borderId="0" applyNumberFormat="0" applyFill="0" applyBorder="0" applyAlignment="0" applyProtection="0"/>
    <xf numFmtId="0" fontId="4" fillId="0" borderId="0"/>
  </cellStyleXfs>
  <cellXfs count="1437">
    <xf numFmtId="0" fontId="0" fillId="0" borderId="0" xfId="0"/>
    <xf numFmtId="0" fontId="0" fillId="0" borderId="10" xfId="0" applyBorder="1"/>
    <xf numFmtId="0" fontId="0" fillId="0" borderId="0" xfId="0" applyBorder="1"/>
    <xf numFmtId="0" fontId="5" fillId="0" borderId="0" xfId="0" applyFont="1" applyBorder="1"/>
    <xf numFmtId="0" fontId="5" fillId="0" borderId="0" xfId="0" applyFont="1" applyBorder="1" applyAlignment="1">
      <alignment horizontal="right"/>
    </xf>
    <xf numFmtId="0" fontId="6" fillId="0" borderId="0" xfId="0" applyFont="1" applyBorder="1"/>
    <xf numFmtId="0" fontId="5" fillId="0" borderId="0" xfId="0" applyFont="1" applyBorder="1" applyAlignment="1">
      <alignment horizontal="center"/>
    </xf>
    <xf numFmtId="0" fontId="0" fillId="0" borderId="0" xfId="0" applyBorder="1" applyProtection="1">
      <protection locked="0"/>
    </xf>
    <xf numFmtId="0" fontId="0" fillId="18" borderId="0" xfId="0" applyFill="1"/>
    <xf numFmtId="0" fontId="0" fillId="18" borderId="11" xfId="0" applyFill="1" applyBorder="1"/>
    <xf numFmtId="0" fontId="0" fillId="18" borderId="0" xfId="0" applyFill="1" applyBorder="1" applyAlignment="1">
      <alignment horizontal="centerContinuous"/>
    </xf>
    <xf numFmtId="0" fontId="0" fillId="18" borderId="0" xfId="0" applyFill="1" applyBorder="1"/>
    <xf numFmtId="0" fontId="0" fillId="18" borderId="0" xfId="0" applyFill="1" applyBorder="1" applyAlignment="1">
      <alignment horizontal="center"/>
    </xf>
    <xf numFmtId="0" fontId="0" fillId="18" borderId="0" xfId="0" applyFill="1" applyAlignment="1">
      <alignment horizontal="center"/>
    </xf>
    <xf numFmtId="0" fontId="21" fillId="18" borderId="0" xfId="0" applyFont="1" applyFill="1" applyBorder="1" applyAlignment="1"/>
    <xf numFmtId="0" fontId="21" fillId="18" borderId="0" xfId="0" applyFont="1" applyFill="1"/>
    <xf numFmtId="15" fontId="22" fillId="18" borderId="0" xfId="0" applyNumberFormat="1" applyFont="1" applyFill="1"/>
    <xf numFmtId="0" fontId="11" fillId="18" borderId="0" xfId="0" applyFont="1" applyFill="1"/>
    <xf numFmtId="0" fontId="0" fillId="18" borderId="0" xfId="0" applyFill="1" applyAlignment="1">
      <alignment horizontal="right"/>
    </xf>
    <xf numFmtId="0" fontId="5" fillId="18" borderId="0" xfId="0" applyFont="1" applyFill="1" applyBorder="1"/>
    <xf numFmtId="0" fontId="0" fillId="18" borderId="0" xfId="0" applyFill="1" applyAlignment="1">
      <alignment wrapText="1"/>
    </xf>
    <xf numFmtId="0" fontId="5" fillId="18" borderId="12" xfId="0" applyFont="1" applyFill="1" applyBorder="1" applyAlignment="1" applyProtection="1">
      <alignment horizontal="center"/>
      <protection locked="0"/>
    </xf>
    <xf numFmtId="167" fontId="5" fillId="18" borderId="12" xfId="0" applyNumberFormat="1" applyFont="1" applyFill="1" applyBorder="1" applyAlignment="1" applyProtection="1">
      <alignment horizontal="center"/>
      <protection locked="0"/>
    </xf>
    <xf numFmtId="2" fontId="5" fillId="18" borderId="13" xfId="0" applyNumberFormat="1" applyFont="1" applyFill="1" applyBorder="1" applyAlignment="1" applyProtection="1">
      <alignment horizontal="center"/>
      <protection locked="0"/>
    </xf>
    <xf numFmtId="2" fontId="5" fillId="18" borderId="14" xfId="0" applyNumberFormat="1" applyFont="1" applyFill="1" applyBorder="1" applyAlignment="1" applyProtection="1">
      <alignment horizontal="center"/>
      <protection locked="0"/>
    </xf>
    <xf numFmtId="0" fontId="5" fillId="18" borderId="15" xfId="0" applyFont="1" applyFill="1" applyBorder="1" applyAlignment="1" applyProtection="1">
      <alignment horizontal="center"/>
      <protection locked="0"/>
    </xf>
    <xf numFmtId="0" fontId="9" fillId="18" borderId="0" xfId="0" applyFont="1" applyFill="1"/>
    <xf numFmtId="0" fontId="5" fillId="18" borderId="13" xfId="0" applyFont="1" applyFill="1" applyBorder="1" applyAlignment="1" applyProtection="1">
      <alignment horizontal="center"/>
      <protection locked="0"/>
    </xf>
    <xf numFmtId="15" fontId="21" fillId="18" borderId="0" xfId="0" applyNumberFormat="1" applyFont="1" applyFill="1"/>
    <xf numFmtId="0" fontId="21" fillId="18" borderId="0" xfId="0" applyFont="1" applyFill="1" applyBorder="1" applyAlignment="1">
      <alignment horizontal="right"/>
    </xf>
    <xf numFmtId="15" fontId="21" fillId="18" borderId="0" xfId="0" applyNumberFormat="1" applyFont="1" applyFill="1" applyBorder="1" applyAlignment="1"/>
    <xf numFmtId="0" fontId="9" fillId="18" borderId="0" xfId="0" applyFont="1" applyFill="1" applyBorder="1" applyAlignment="1" applyProtection="1">
      <alignment horizontal="left"/>
      <protection locked="0"/>
    </xf>
    <xf numFmtId="0" fontId="0" fillId="18" borderId="0" xfId="0" applyFill="1" applyBorder="1" applyProtection="1">
      <protection locked="0"/>
    </xf>
    <xf numFmtId="0" fontId="0" fillId="18" borderId="16" xfId="0" applyFill="1" applyBorder="1"/>
    <xf numFmtId="0" fontId="0" fillId="18" borderId="17" xfId="0" applyFill="1" applyBorder="1"/>
    <xf numFmtId="0" fontId="16" fillId="18" borderId="0" xfId="0" applyFont="1" applyFill="1"/>
    <xf numFmtId="0" fontId="5" fillId="18" borderId="18" xfId="0" applyFont="1" applyFill="1" applyBorder="1" applyAlignment="1" applyProtection="1">
      <alignment horizontal="center"/>
      <protection locked="0"/>
    </xf>
    <xf numFmtId="0" fontId="5" fillId="18" borderId="19" xfId="0" applyFont="1" applyFill="1" applyBorder="1" applyAlignment="1" applyProtection="1">
      <alignment horizontal="center"/>
      <protection locked="0"/>
    </xf>
    <xf numFmtId="0" fontId="5" fillId="18" borderId="20" xfId="0" applyFont="1" applyFill="1" applyBorder="1" applyAlignment="1" applyProtection="1">
      <alignment horizontal="center"/>
      <protection locked="0"/>
    </xf>
    <xf numFmtId="0" fontId="5" fillId="18" borderId="21" xfId="0" applyFont="1" applyFill="1" applyBorder="1" applyAlignment="1" applyProtection="1">
      <alignment horizontal="center"/>
      <protection locked="0"/>
    </xf>
    <xf numFmtId="0" fontId="5" fillId="18" borderId="22" xfId="0" applyFont="1" applyFill="1" applyBorder="1" applyAlignment="1" applyProtection="1">
      <alignment horizontal="center"/>
      <protection locked="0"/>
    </xf>
    <xf numFmtId="0" fontId="5" fillId="18" borderId="23" xfId="0" applyFont="1" applyFill="1" applyBorder="1" applyAlignment="1" applyProtection="1">
      <alignment horizontal="center"/>
      <protection locked="0"/>
    </xf>
    <xf numFmtId="0" fontId="0" fillId="18" borderId="11" xfId="0" applyFill="1" applyBorder="1" applyAlignment="1"/>
    <xf numFmtId="0" fontId="5" fillId="18" borderId="0" xfId="0" applyFont="1" applyFill="1" applyBorder="1" applyAlignment="1">
      <alignment horizontal="center"/>
    </xf>
    <xf numFmtId="0" fontId="0" fillId="18" borderId="0" xfId="0" applyFill="1" applyBorder="1" applyAlignment="1">
      <alignment horizontal="left"/>
    </xf>
    <xf numFmtId="0" fontId="0" fillId="18" borderId="0" xfId="0" applyFill="1" applyBorder="1" applyAlignment="1"/>
    <xf numFmtId="0" fontId="5" fillId="18" borderId="24" xfId="0" quotePrefix="1" applyFont="1" applyFill="1" applyBorder="1" applyAlignment="1">
      <alignment horizontal="left"/>
    </xf>
    <xf numFmtId="0" fontId="29" fillId="18" borderId="0" xfId="0" applyFont="1" applyFill="1" applyBorder="1" applyAlignment="1">
      <alignment horizontal="left"/>
    </xf>
    <xf numFmtId="0" fontId="16" fillId="18" borderId="0" xfId="0" applyFont="1" applyFill="1" applyBorder="1" applyAlignment="1">
      <alignment horizontal="left"/>
    </xf>
    <xf numFmtId="0" fontId="30" fillId="18" borderId="0" xfId="0" applyFont="1" applyFill="1" applyBorder="1" applyAlignment="1">
      <alignment horizontal="left"/>
    </xf>
    <xf numFmtId="0" fontId="29" fillId="18" borderId="0" xfId="0" applyFont="1" applyFill="1" applyBorder="1" applyAlignment="1"/>
    <xf numFmtId="0" fontId="0" fillId="18" borderId="11" xfId="0" applyFill="1" applyBorder="1" applyProtection="1">
      <protection locked="0"/>
    </xf>
    <xf numFmtId="0" fontId="0" fillId="18" borderId="25" xfId="0" applyFill="1" applyBorder="1" applyAlignment="1" applyProtection="1">
      <alignment wrapText="1"/>
      <protection locked="0"/>
    </xf>
    <xf numFmtId="0" fontId="0" fillId="18" borderId="25" xfId="0" applyFill="1" applyBorder="1" applyProtection="1">
      <protection locked="0"/>
    </xf>
    <xf numFmtId="0" fontId="18" fillId="18" borderId="11" xfId="0" applyFont="1" applyFill="1" applyBorder="1" applyAlignment="1" applyProtection="1">
      <alignment horizontal="left" vertical="center" wrapText="1"/>
      <protection locked="0"/>
    </xf>
    <xf numFmtId="0" fontId="0" fillId="18" borderId="0" xfId="0" applyFill="1" applyBorder="1" applyAlignment="1" applyProtection="1">
      <alignment horizontal="left" vertical="center" wrapText="1"/>
      <protection locked="0"/>
    </xf>
    <xf numFmtId="0" fontId="0" fillId="18" borderId="25" xfId="0" applyFill="1" applyBorder="1" applyAlignment="1" applyProtection="1">
      <alignment horizontal="left" vertical="center" wrapText="1"/>
      <protection locked="0"/>
    </xf>
    <xf numFmtId="0" fontId="0" fillId="18" borderId="0" xfId="0" applyFill="1" applyBorder="1" applyAlignment="1" applyProtection="1">
      <alignment horizontal="left"/>
      <protection locked="0"/>
    </xf>
    <xf numFmtId="0" fontId="0" fillId="18" borderId="0" xfId="0" applyFill="1" applyBorder="1" applyAlignment="1" applyProtection="1">
      <alignment wrapText="1"/>
      <protection locked="0"/>
    </xf>
    <xf numFmtId="0" fontId="0" fillId="18" borderId="11" xfId="0" applyFill="1" applyBorder="1" applyAlignment="1" applyProtection="1">
      <alignment horizontal="left" vertical="top" wrapText="1"/>
      <protection locked="0"/>
    </xf>
    <xf numFmtId="0" fontId="0" fillId="18" borderId="0" xfId="0" applyFill="1" applyBorder="1" applyAlignment="1" applyProtection="1">
      <alignment horizontal="left" vertical="top" wrapText="1"/>
      <protection locked="0"/>
    </xf>
    <xf numFmtId="0" fontId="0" fillId="18" borderId="25" xfId="0" applyFill="1" applyBorder="1" applyAlignment="1" applyProtection="1">
      <alignment horizontal="left" vertical="top" wrapText="1"/>
      <protection locked="0"/>
    </xf>
    <xf numFmtId="0" fontId="0" fillId="18" borderId="11" xfId="0" quotePrefix="1" applyFill="1" applyBorder="1" applyAlignment="1" applyProtection="1">
      <alignment horizontal="left" wrapText="1"/>
      <protection locked="0"/>
    </xf>
    <xf numFmtId="0" fontId="0" fillId="18" borderId="0" xfId="0" applyFill="1" applyAlignment="1"/>
    <xf numFmtId="0" fontId="5" fillId="18" borderId="0" xfId="0" applyFont="1" applyFill="1" applyBorder="1" applyAlignment="1">
      <alignment horizontal="left" vertical="top"/>
    </xf>
    <xf numFmtId="0" fontId="5" fillId="18" borderId="22" xfId="0" quotePrefix="1" applyFont="1" applyFill="1" applyBorder="1" applyAlignment="1">
      <alignment horizontal="left"/>
    </xf>
    <xf numFmtId="0" fontId="5" fillId="18" borderId="0" xfId="0" quotePrefix="1" applyFont="1" applyFill="1" applyBorder="1" applyAlignment="1">
      <alignment horizontal="left"/>
    </xf>
    <xf numFmtId="0" fontId="5" fillId="18" borderId="26" xfId="0" quotePrefix="1" applyFont="1" applyFill="1" applyBorder="1" applyAlignment="1">
      <alignment horizontal="left"/>
    </xf>
    <xf numFmtId="0" fontId="0" fillId="18" borderId="27" xfId="0" applyFill="1" applyBorder="1"/>
    <xf numFmtId="0" fontId="0" fillId="18" borderId="21" xfId="0" applyFill="1" applyBorder="1" applyAlignment="1">
      <alignment horizontal="centerContinuous"/>
    </xf>
    <xf numFmtId="0" fontId="5" fillId="18" borderId="28" xfId="0" quotePrefix="1" applyFont="1" applyFill="1" applyBorder="1" applyAlignment="1">
      <alignment horizontal="left"/>
    </xf>
    <xf numFmtId="2" fontId="5" fillId="18" borderId="15" xfId="0" applyNumberFormat="1" applyFont="1" applyFill="1" applyBorder="1" applyAlignment="1" applyProtection="1">
      <alignment horizontal="center"/>
      <protection locked="0"/>
    </xf>
    <xf numFmtId="2" fontId="5" fillId="18" borderId="12" xfId="0" applyNumberFormat="1" applyFont="1" applyFill="1" applyBorder="1" applyAlignment="1" applyProtection="1">
      <alignment horizontal="center"/>
      <protection locked="0"/>
    </xf>
    <xf numFmtId="0" fontId="13" fillId="18" borderId="0" xfId="0" applyFont="1" applyFill="1" applyBorder="1" applyAlignment="1">
      <alignment horizontal="center"/>
    </xf>
    <xf numFmtId="0" fontId="13" fillId="18" borderId="0" xfId="0" applyFont="1" applyFill="1" applyBorder="1" applyAlignment="1">
      <alignment horizontal="left"/>
    </xf>
    <xf numFmtId="0" fontId="27" fillId="0" borderId="0" xfId="0" applyFont="1" applyBorder="1"/>
    <xf numFmtId="0" fontId="16" fillId="0" borderId="15" xfId="0" applyFont="1" applyBorder="1" applyAlignment="1">
      <alignment horizontal="right"/>
    </xf>
    <xf numFmtId="0" fontId="16" fillId="0" borderId="13" xfId="0" applyFont="1" applyBorder="1" applyAlignment="1">
      <alignment horizontal="right"/>
    </xf>
    <xf numFmtId="0" fontId="0" fillId="0" borderId="13" xfId="0" applyBorder="1" applyAlignment="1">
      <alignment horizontal="center"/>
    </xf>
    <xf numFmtId="0" fontId="0" fillId="0" borderId="30" xfId="0" applyBorder="1" applyAlignment="1">
      <alignment horizontal="center"/>
    </xf>
    <xf numFmtId="0" fontId="36" fillId="0" borderId="30" xfId="0" applyFont="1" applyBorder="1" applyAlignment="1">
      <alignment horizontal="center"/>
    </xf>
    <xf numFmtId="0" fontId="5" fillId="0" borderId="0" xfId="0" applyFont="1" applyBorder="1" applyAlignment="1">
      <alignment wrapText="1"/>
    </xf>
    <xf numFmtId="0" fontId="5" fillId="0" borderId="0" xfId="0" applyFont="1" applyBorder="1" applyAlignment="1"/>
    <xf numFmtId="0" fontId="0" fillId="0" borderId="10" xfId="0" applyBorder="1" applyProtection="1">
      <protection locked="0"/>
    </xf>
    <xf numFmtId="0" fontId="7" fillId="0" borderId="0" xfId="0" applyFont="1" applyBorder="1"/>
    <xf numFmtId="0" fontId="0" fillId="0" borderId="10" xfId="0" applyBorder="1" applyAlignment="1">
      <alignment horizontal="right"/>
    </xf>
    <xf numFmtId="0" fontId="11" fillId="0" borderId="0" xfId="0" applyFont="1" applyBorder="1"/>
    <xf numFmtId="0" fontId="5" fillId="0" borderId="10" xfId="0" applyFont="1" applyBorder="1"/>
    <xf numFmtId="0" fontId="39" fillId="0" borderId="10" xfId="0" applyFont="1" applyBorder="1" applyProtection="1">
      <protection locked="0"/>
    </xf>
    <xf numFmtId="0" fontId="5" fillId="0" borderId="10" xfId="0" applyFont="1" applyBorder="1" applyProtection="1">
      <protection locked="0"/>
    </xf>
    <xf numFmtId="0" fontId="19" fillId="0" borderId="10" xfId="34" applyBorder="1" applyAlignment="1" applyProtection="1">
      <protection locked="0"/>
    </xf>
    <xf numFmtId="0" fontId="5" fillId="0" borderId="10" xfId="0" applyFont="1" applyBorder="1" applyAlignment="1">
      <alignment horizontal="center"/>
    </xf>
    <xf numFmtId="0" fontId="40" fillId="0" borderId="10" xfId="0" applyFont="1" applyBorder="1"/>
    <xf numFmtId="0" fontId="40" fillId="0" borderId="0" xfId="0" applyFont="1" applyBorder="1"/>
    <xf numFmtId="0" fontId="42" fillId="19" borderId="13" xfId="0" applyFont="1" applyFill="1" applyBorder="1" applyAlignment="1">
      <alignment horizontal="center" vertical="center" wrapText="1"/>
    </xf>
    <xf numFmtId="0" fontId="10" fillId="19" borderId="13" xfId="0" applyFont="1" applyFill="1" applyBorder="1" applyAlignment="1">
      <alignment horizontal="center" vertical="center" wrapText="1"/>
    </xf>
    <xf numFmtId="0" fontId="12"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12" fillId="0" borderId="13" xfId="0" applyFont="1" applyBorder="1" applyAlignment="1" applyProtection="1">
      <alignment horizontal="center" vertical="center" wrapText="1"/>
      <protection locked="0"/>
    </xf>
    <xf numFmtId="0" fontId="10" fillId="20" borderId="13" xfId="0" applyFont="1" applyFill="1" applyBorder="1" applyAlignment="1">
      <alignment horizontal="center" vertical="center" wrapText="1"/>
    </xf>
    <xf numFmtId="0" fontId="44" fillId="20" borderId="13" xfId="0" applyFont="1" applyFill="1" applyBorder="1" applyAlignment="1">
      <alignment horizontal="center" vertical="center" wrapText="1"/>
    </xf>
    <xf numFmtId="0" fontId="45" fillId="21" borderId="13" xfId="0" applyFont="1" applyFill="1" applyBorder="1" applyAlignment="1">
      <alignment horizontal="center" vertical="center" wrapText="1"/>
    </xf>
    <xf numFmtId="0" fontId="10" fillId="22" borderId="13" xfId="0" applyFont="1" applyFill="1" applyBorder="1" applyAlignment="1">
      <alignment horizontal="center" vertical="center" wrapText="1"/>
    </xf>
    <xf numFmtId="0" fontId="44" fillId="22" borderId="13" xfId="0" applyFont="1" applyFill="1" applyBorder="1" applyAlignment="1">
      <alignment horizontal="center" vertical="center" wrapText="1"/>
    </xf>
    <xf numFmtId="0" fontId="5" fillId="0" borderId="22" xfId="0" applyFont="1" applyFill="1" applyBorder="1" applyAlignment="1">
      <alignment horizontal="center" vertical="top"/>
    </xf>
    <xf numFmtId="0" fontId="5" fillId="0" borderId="31" xfId="0" applyFont="1" applyFill="1" applyBorder="1" applyAlignment="1">
      <alignment horizontal="center" vertical="top"/>
    </xf>
    <xf numFmtId="0" fontId="5" fillId="0" borderId="22" xfId="0" applyFont="1" applyFill="1" applyBorder="1" applyAlignment="1">
      <alignment horizontal="center" vertical="center" wrapText="1"/>
    </xf>
    <xf numFmtId="0" fontId="5" fillId="18" borderId="0" xfId="0" quotePrefix="1" applyFont="1" applyFill="1" applyBorder="1" applyAlignment="1">
      <alignment horizontal="center"/>
    </xf>
    <xf numFmtId="0" fontId="25" fillId="18" borderId="14" xfId="0" applyFont="1" applyFill="1" applyBorder="1" applyAlignment="1" applyProtection="1">
      <alignment horizontal="center"/>
      <protection locked="0"/>
    </xf>
    <xf numFmtId="0" fontId="5" fillId="18" borderId="32" xfId="0" applyFont="1" applyFill="1" applyBorder="1" applyAlignment="1" applyProtection="1">
      <alignment horizontal="center"/>
      <protection locked="0"/>
    </xf>
    <xf numFmtId="15" fontId="21" fillId="18" borderId="0" xfId="0" applyNumberFormat="1" applyFont="1" applyFill="1" applyAlignment="1">
      <alignment horizontal="center"/>
    </xf>
    <xf numFmtId="0" fontId="0" fillId="18" borderId="33" xfId="0" applyFill="1" applyBorder="1"/>
    <xf numFmtId="0" fontId="0" fillId="18" borderId="34" xfId="0" applyFill="1" applyBorder="1"/>
    <xf numFmtId="0" fontId="0" fillId="18" borderId="35" xfId="0" applyFill="1" applyBorder="1"/>
    <xf numFmtId="14" fontId="1" fillId="18" borderId="10" xfId="0" applyNumberFormat="1" applyFont="1" applyFill="1" applyBorder="1" applyAlignment="1" applyProtection="1">
      <alignment horizontal="center"/>
      <protection locked="0"/>
    </xf>
    <xf numFmtId="0" fontId="0" fillId="18" borderId="29" xfId="0" applyFill="1" applyBorder="1"/>
    <xf numFmtId="0" fontId="0" fillId="18" borderId="10" xfId="0" applyFill="1" applyBorder="1"/>
    <xf numFmtId="0" fontId="0" fillId="18" borderId="12" xfId="0" applyFill="1" applyBorder="1"/>
    <xf numFmtId="0" fontId="0" fillId="18" borderId="36" xfId="0" applyFill="1" applyBorder="1"/>
    <xf numFmtId="0" fontId="0" fillId="18" borderId="37" xfId="0" applyFill="1" applyBorder="1"/>
    <xf numFmtId="0" fontId="0" fillId="18" borderId="38" xfId="0" applyFill="1" applyBorder="1"/>
    <xf numFmtId="0" fontId="11" fillId="18" borderId="0" xfId="0" applyFont="1" applyFill="1" applyBorder="1"/>
    <xf numFmtId="0" fontId="9" fillId="18" borderId="0" xfId="0" applyFont="1" applyFill="1" applyBorder="1" applyAlignment="1">
      <alignment horizontal="center"/>
    </xf>
    <xf numFmtId="0" fontId="0" fillId="18" borderId="36" xfId="0" applyFill="1" applyBorder="1" applyProtection="1">
      <protection locked="0"/>
    </xf>
    <xf numFmtId="0" fontId="0" fillId="18" borderId="37" xfId="0" applyFill="1" applyBorder="1" applyProtection="1">
      <protection locked="0"/>
    </xf>
    <xf numFmtId="0" fontId="0" fillId="18" borderId="38" xfId="0" applyFill="1" applyBorder="1" applyProtection="1">
      <protection locked="0"/>
    </xf>
    <xf numFmtId="0" fontId="0" fillId="18" borderId="34" xfId="0" applyFill="1" applyBorder="1" applyProtection="1">
      <protection locked="0"/>
    </xf>
    <xf numFmtId="0" fontId="0" fillId="18" borderId="35" xfId="0" applyFill="1" applyBorder="1" applyProtection="1">
      <protection locked="0"/>
    </xf>
    <xf numFmtId="0" fontId="40" fillId="18" borderId="34" xfId="0" applyFont="1" applyFill="1" applyBorder="1" applyProtection="1">
      <protection locked="0"/>
    </xf>
    <xf numFmtId="0" fontId="40" fillId="18" borderId="0" xfId="0" applyFont="1" applyFill="1" applyBorder="1" applyProtection="1">
      <protection locked="0"/>
    </xf>
    <xf numFmtId="0" fontId="40" fillId="18" borderId="35" xfId="0" applyFont="1" applyFill="1" applyBorder="1" applyProtection="1">
      <protection locked="0"/>
    </xf>
    <xf numFmtId="0" fontId="0" fillId="18" borderId="10" xfId="0" applyFill="1" applyBorder="1" applyProtection="1">
      <protection locked="0"/>
    </xf>
    <xf numFmtId="0" fontId="0" fillId="18" borderId="29" xfId="0" applyFill="1" applyBorder="1" applyProtection="1">
      <protection locked="0"/>
    </xf>
    <xf numFmtId="0" fontId="63" fillId="18" borderId="0" xfId="0" applyFont="1" applyFill="1"/>
    <xf numFmtId="0" fontId="0" fillId="18" borderId="10" xfId="0" applyFill="1" applyBorder="1" applyAlignment="1">
      <alignment horizontal="center"/>
    </xf>
    <xf numFmtId="0" fontId="0" fillId="18" borderId="0" xfId="0" applyFill="1" applyAlignment="1">
      <alignment horizontal="centerContinuous"/>
    </xf>
    <xf numFmtId="0" fontId="5" fillId="18" borderId="39" xfId="0" applyFont="1" applyFill="1" applyBorder="1" applyAlignment="1">
      <alignment vertical="center" wrapText="1"/>
    </xf>
    <xf numFmtId="0" fontId="5" fillId="18" borderId="39" xfId="0" applyFont="1" applyFill="1" applyBorder="1" applyAlignment="1">
      <alignment horizontal="center" vertical="center" wrapText="1" shrinkToFit="1"/>
    </xf>
    <xf numFmtId="0" fontId="5" fillId="18" borderId="39" xfId="0" applyFont="1" applyFill="1" applyBorder="1" applyAlignment="1">
      <alignment horizontal="center"/>
    </xf>
    <xf numFmtId="0" fontId="0" fillId="18" borderId="40" xfId="0" applyFill="1" applyBorder="1" applyAlignment="1">
      <alignment horizontal="center" vertical="center" wrapText="1"/>
    </xf>
    <xf numFmtId="0" fontId="5" fillId="18" borderId="40" xfId="0" applyFont="1" applyFill="1" applyBorder="1" applyAlignment="1">
      <alignment horizontal="center" vertical="center" wrapText="1" shrinkToFit="1"/>
    </xf>
    <xf numFmtId="0" fontId="5" fillId="18" borderId="40" xfId="0" applyFont="1" applyFill="1" applyBorder="1" applyAlignment="1">
      <alignment horizontal="center"/>
    </xf>
    <xf numFmtId="0" fontId="0" fillId="18" borderId="15" xfId="0" applyFill="1" applyBorder="1" applyAlignment="1">
      <alignment vertical="center" wrapText="1"/>
    </xf>
    <xf numFmtId="0" fontId="5" fillId="18" borderId="15" xfId="0" applyFont="1" applyFill="1" applyBorder="1" applyAlignment="1">
      <alignment horizontal="center" vertical="center" wrapText="1" shrinkToFit="1"/>
    </xf>
    <xf numFmtId="0" fontId="5" fillId="18" borderId="15" xfId="0" applyFont="1" applyFill="1" applyBorder="1" applyAlignment="1">
      <alignment horizontal="center"/>
    </xf>
    <xf numFmtId="0" fontId="5" fillId="18" borderId="34" xfId="0" applyFont="1" applyFill="1" applyBorder="1" applyAlignment="1" applyProtection="1">
      <alignment vertical="top" wrapText="1"/>
      <protection locked="0"/>
    </xf>
    <xf numFmtId="0" fontId="5" fillId="18" borderId="34" xfId="0" applyFont="1" applyFill="1" applyBorder="1" applyAlignment="1" applyProtection="1">
      <alignment horizontal="center" vertical="top" wrapText="1"/>
      <protection locked="0"/>
    </xf>
    <xf numFmtId="0" fontId="5" fillId="18" borderId="40" xfId="0" applyFont="1" applyFill="1" applyBorder="1" applyAlignment="1" applyProtection="1">
      <alignment horizontal="center" vertical="top" wrapText="1"/>
      <protection locked="0"/>
    </xf>
    <xf numFmtId="0" fontId="5" fillId="18" borderId="29" xfId="0" applyFont="1" applyFill="1" applyBorder="1" applyAlignment="1" applyProtection="1">
      <alignment vertical="top" wrapText="1"/>
      <protection locked="0"/>
    </xf>
    <xf numFmtId="0" fontId="5" fillId="18" borderId="29" xfId="0" applyFont="1" applyFill="1" applyBorder="1" applyAlignment="1" applyProtection="1">
      <alignment horizontal="center" vertical="top" wrapText="1"/>
      <protection locked="0"/>
    </xf>
    <xf numFmtId="0" fontId="5" fillId="18" borderId="40" xfId="0" applyFont="1" applyFill="1" applyBorder="1" applyAlignment="1">
      <alignment vertical="top" wrapText="1"/>
    </xf>
    <xf numFmtId="0" fontId="5" fillId="18" borderId="40" xfId="0" applyFont="1" applyFill="1" applyBorder="1" applyAlignment="1">
      <alignment horizontal="center" vertical="top" wrapText="1"/>
    </xf>
    <xf numFmtId="0" fontId="5" fillId="18" borderId="40" xfId="0" applyFont="1" applyFill="1" applyBorder="1" applyAlignment="1" applyProtection="1">
      <alignment vertical="top" wrapText="1"/>
      <protection locked="0"/>
    </xf>
    <xf numFmtId="0" fontId="5" fillId="18" borderId="15" xfId="0" applyFont="1" applyFill="1" applyBorder="1" applyAlignment="1">
      <alignment vertical="top" wrapText="1"/>
    </xf>
    <xf numFmtId="0" fontId="5" fillId="18" borderId="29" xfId="0" applyFont="1" applyFill="1" applyBorder="1" applyAlignment="1">
      <alignment vertical="top" wrapText="1"/>
    </xf>
    <xf numFmtId="0" fontId="5" fillId="18" borderId="29" xfId="0" applyFont="1" applyFill="1" applyBorder="1" applyAlignment="1">
      <alignment horizontal="center" vertical="top" wrapText="1"/>
    </xf>
    <xf numFmtId="0" fontId="5" fillId="18" borderId="29" xfId="0" applyFont="1" applyFill="1" applyBorder="1" applyAlignment="1">
      <alignment horizontal="center"/>
    </xf>
    <xf numFmtId="0" fontId="5" fillId="18" borderId="34" xfId="0" applyFont="1" applyFill="1" applyBorder="1" applyAlignment="1">
      <alignment vertical="top" wrapText="1"/>
    </xf>
    <xf numFmtId="0" fontId="5" fillId="18" borderId="34" xfId="0" applyFont="1" applyFill="1" applyBorder="1" applyAlignment="1">
      <alignment horizontal="center" vertical="top" wrapText="1"/>
    </xf>
    <xf numFmtId="0" fontId="5" fillId="18" borderId="34" xfId="0" applyFont="1" applyFill="1" applyBorder="1" applyAlignment="1">
      <alignment horizontal="center"/>
    </xf>
    <xf numFmtId="0" fontId="5" fillId="18" borderId="0" xfId="0" applyFont="1" applyFill="1" applyBorder="1" applyAlignment="1" applyProtection="1">
      <alignment vertical="top" wrapText="1"/>
      <protection locked="0"/>
    </xf>
    <xf numFmtId="0" fontId="0" fillId="18" borderId="40" xfId="0" applyFill="1" applyBorder="1" applyAlignment="1">
      <alignment vertical="top" wrapText="1"/>
    </xf>
    <xf numFmtId="0" fontId="0" fillId="18" borderId="40" xfId="0" applyFill="1" applyBorder="1" applyAlignment="1">
      <alignment horizontal="center" vertical="top" wrapText="1"/>
    </xf>
    <xf numFmtId="0" fontId="5" fillId="18" borderId="0" xfId="0" applyFont="1" applyFill="1" applyBorder="1" applyAlignment="1">
      <alignment vertical="top" wrapText="1"/>
    </xf>
    <xf numFmtId="0" fontId="0" fillId="18" borderId="34" xfId="0" applyFill="1" applyBorder="1" applyAlignment="1">
      <alignment vertical="top" wrapText="1"/>
    </xf>
    <xf numFmtId="0" fontId="0" fillId="18" borderId="34" xfId="0" applyFill="1" applyBorder="1" applyAlignment="1">
      <alignment horizontal="center"/>
    </xf>
    <xf numFmtId="0" fontId="5" fillId="18" borderId="10" xfId="0" applyFont="1" applyFill="1" applyBorder="1" applyAlignment="1">
      <alignment horizontal="center" vertical="top" wrapText="1"/>
    </xf>
    <xf numFmtId="0" fontId="5" fillId="18" borderId="0" xfId="0" applyFont="1" applyFill="1" applyBorder="1" applyAlignment="1">
      <alignment horizontal="center" vertical="top" wrapText="1"/>
    </xf>
    <xf numFmtId="0" fontId="5" fillId="18" borderId="0" xfId="0" applyFont="1" applyFill="1" applyAlignment="1">
      <alignment vertical="top" wrapText="1"/>
    </xf>
    <xf numFmtId="0" fontId="5" fillId="18" borderId="0" xfId="0" applyFont="1" applyFill="1" applyAlignment="1">
      <alignment horizontal="center" vertical="top" wrapText="1"/>
    </xf>
    <xf numFmtId="0" fontId="5" fillId="18" borderId="0" xfId="0" applyFont="1" applyFill="1" applyAlignment="1">
      <alignment horizontal="center"/>
    </xf>
    <xf numFmtId="0" fontId="5" fillId="18" borderId="0" xfId="0" applyFont="1" applyFill="1" applyAlignment="1">
      <alignment horizontal="right" vertical="top"/>
    </xf>
    <xf numFmtId="0" fontId="64" fillId="18" borderId="0" xfId="0" applyFont="1" applyFill="1" applyAlignment="1">
      <alignment vertical="top" wrapText="1"/>
    </xf>
    <xf numFmtId="167" fontId="5" fillId="18" borderId="0" xfId="0" applyNumberFormat="1" applyFont="1" applyFill="1" applyAlignment="1">
      <alignment vertical="top" wrapText="1"/>
    </xf>
    <xf numFmtId="0" fontId="0" fillId="18" borderId="0" xfId="0" applyFill="1" applyAlignment="1">
      <alignment vertical="top" wrapText="1"/>
    </xf>
    <xf numFmtId="167" fontId="0" fillId="18" borderId="0" xfId="0" applyNumberFormat="1" applyFill="1" applyAlignment="1">
      <alignment vertical="top" wrapText="1"/>
    </xf>
    <xf numFmtId="0" fontId="0" fillId="18" borderId="0" xfId="0" applyFill="1" applyAlignment="1">
      <alignment horizontal="center" vertical="top" wrapText="1"/>
    </xf>
    <xf numFmtId="0" fontId="5" fillId="18" borderId="0" xfId="0" applyFont="1" applyFill="1"/>
    <xf numFmtId="0" fontId="5" fillId="18" borderId="36" xfId="0" applyFont="1" applyFill="1" applyBorder="1"/>
    <xf numFmtId="0" fontId="5" fillId="18" borderId="37" xfId="0" applyFont="1" applyFill="1" applyBorder="1"/>
    <xf numFmtId="0" fontId="5" fillId="18" borderId="38" xfId="0" applyFont="1" applyFill="1" applyBorder="1"/>
    <xf numFmtId="0" fontId="11" fillId="18" borderId="10" xfId="0" applyFont="1" applyFill="1" applyBorder="1"/>
    <xf numFmtId="0" fontId="11" fillId="18" borderId="12" xfId="0" applyFont="1" applyFill="1" applyBorder="1"/>
    <xf numFmtId="0" fontId="11" fillId="18" borderId="10" xfId="0" applyFont="1" applyFill="1" applyBorder="1" applyAlignment="1">
      <alignment horizontal="left"/>
    </xf>
    <xf numFmtId="0" fontId="11" fillId="18" borderId="12" xfId="0" applyFont="1" applyFill="1" applyBorder="1" applyAlignment="1">
      <alignment horizontal="center"/>
    </xf>
    <xf numFmtId="0" fontId="11" fillId="18" borderId="12" xfId="0" applyFont="1" applyFill="1" applyBorder="1" applyAlignment="1">
      <alignment horizontal="right"/>
    </xf>
    <xf numFmtId="0" fontId="13" fillId="18" borderId="29" xfId="0" applyFont="1" applyFill="1" applyBorder="1" applyProtection="1">
      <protection locked="0"/>
    </xf>
    <xf numFmtId="0" fontId="13" fillId="18" borderId="29" xfId="0" applyFont="1" applyFill="1" applyBorder="1" applyAlignment="1" applyProtection="1">
      <alignment horizontal="centerContinuous"/>
      <protection locked="0"/>
    </xf>
    <xf numFmtId="0" fontId="11" fillId="18" borderId="10" xfId="0" applyFont="1" applyFill="1" applyBorder="1" applyAlignment="1">
      <alignment horizontal="centerContinuous"/>
    </xf>
    <xf numFmtId="0" fontId="13" fillId="18" borderId="29" xfId="0" applyFont="1" applyFill="1" applyBorder="1" applyAlignment="1" applyProtection="1">
      <protection locked="0"/>
    </xf>
    <xf numFmtId="0" fontId="11" fillId="18" borderId="10" xfId="0" applyFont="1" applyFill="1" applyBorder="1" applyAlignment="1"/>
    <xf numFmtId="0" fontId="5" fillId="18" borderId="30" xfId="0" applyFont="1" applyFill="1" applyBorder="1" applyAlignment="1">
      <alignment horizontal="centerContinuous"/>
    </xf>
    <xf numFmtId="0" fontId="5" fillId="18" borderId="14" xfId="0" applyFont="1" applyFill="1" applyBorder="1" applyAlignment="1">
      <alignment horizontal="centerContinuous"/>
    </xf>
    <xf numFmtId="0" fontId="5" fillId="18" borderId="21" xfId="0" applyFont="1" applyFill="1" applyBorder="1" applyAlignment="1"/>
    <xf numFmtId="0" fontId="0" fillId="18" borderId="10" xfId="0" applyFill="1" applyBorder="1" applyAlignment="1">
      <alignment horizontal="left"/>
    </xf>
    <xf numFmtId="0" fontId="0" fillId="18" borderId="0" xfId="0" applyFill="1" applyAlignment="1">
      <alignment vertical="center"/>
    </xf>
    <xf numFmtId="0" fontId="5" fillId="18" borderId="35" xfId="0" applyFont="1" applyFill="1" applyBorder="1" applyAlignment="1" applyProtection="1">
      <alignment vertical="top" wrapText="1"/>
      <protection locked="0"/>
    </xf>
    <xf numFmtId="0" fontId="5" fillId="18" borderId="10" xfId="0" applyFont="1" applyFill="1" applyBorder="1" applyAlignment="1">
      <alignment vertical="top" wrapText="1"/>
    </xf>
    <xf numFmtId="0" fontId="5" fillId="18" borderId="10" xfId="0" applyFont="1" applyFill="1" applyBorder="1" applyAlignment="1" applyProtection="1">
      <alignment vertical="top" wrapText="1"/>
      <protection locked="0"/>
    </xf>
    <xf numFmtId="0" fontId="82" fillId="18" borderId="39" xfId="0" applyFont="1" applyFill="1" applyBorder="1" applyAlignment="1" applyProtection="1">
      <alignment horizontal="center" vertical="top" wrapText="1"/>
    </xf>
    <xf numFmtId="0" fontId="82" fillId="18" borderId="40" xfId="0" applyFont="1" applyFill="1" applyBorder="1" applyAlignment="1" applyProtection="1">
      <alignment horizontal="center" vertical="top" wrapText="1"/>
    </xf>
    <xf numFmtId="0" fontId="82" fillId="18" borderId="15" xfId="0" applyFont="1" applyFill="1" applyBorder="1" applyAlignment="1" applyProtection="1">
      <alignment horizontal="center" vertical="top" wrapText="1"/>
    </xf>
    <xf numFmtId="0" fontId="17" fillId="18" borderId="0" xfId="0" applyFont="1" applyFill="1" applyBorder="1" applyAlignment="1" applyProtection="1">
      <alignment horizontal="left"/>
      <protection locked="0"/>
    </xf>
    <xf numFmtId="0" fontId="17" fillId="18" borderId="0" xfId="0" quotePrefix="1" applyFont="1" applyFill="1" applyBorder="1" applyAlignment="1" applyProtection="1">
      <alignment horizontal="left"/>
      <protection locked="0"/>
    </xf>
    <xf numFmtId="0" fontId="5" fillId="18" borderId="34" xfId="0" applyFont="1" applyFill="1" applyBorder="1"/>
    <xf numFmtId="0" fontId="5" fillId="18" borderId="29" xfId="0" applyFont="1" applyFill="1" applyBorder="1"/>
    <xf numFmtId="0" fontId="0" fillId="18" borderId="12" xfId="0" applyFill="1" applyBorder="1" applyAlignment="1">
      <alignment horizontal="right"/>
    </xf>
    <xf numFmtId="0" fontId="5" fillId="18" borderId="10" xfId="0" applyFont="1" applyFill="1" applyBorder="1"/>
    <xf numFmtId="0" fontId="66" fillId="18" borderId="10" xfId="0" applyFont="1" applyFill="1" applyBorder="1" applyAlignment="1">
      <alignment horizontal="center"/>
    </xf>
    <xf numFmtId="0" fontId="5" fillId="18" borderId="16" xfId="0" applyFont="1" applyFill="1" applyBorder="1"/>
    <xf numFmtId="0" fontId="0" fillId="18" borderId="41" xfId="0" applyFill="1" applyBorder="1"/>
    <xf numFmtId="0" fontId="0" fillId="18" borderId="42" xfId="0" applyFill="1" applyBorder="1" applyProtection="1">
      <protection locked="0"/>
    </xf>
    <xf numFmtId="0" fontId="0" fillId="18" borderId="43" xfId="0" applyFill="1" applyBorder="1" applyProtection="1">
      <protection locked="0"/>
    </xf>
    <xf numFmtId="0" fontId="0" fillId="18" borderId="44" xfId="0" applyFill="1" applyBorder="1" applyProtection="1">
      <protection locked="0"/>
    </xf>
    <xf numFmtId="0" fontId="0" fillId="18" borderId="45" xfId="0" applyFill="1" applyBorder="1"/>
    <xf numFmtId="0" fontId="0" fillId="18" borderId="45" xfId="0" applyFill="1" applyBorder="1" applyProtection="1">
      <protection locked="0"/>
    </xf>
    <xf numFmtId="0" fontId="0" fillId="18" borderId="46" xfId="0" applyFill="1" applyBorder="1" applyProtection="1">
      <protection locked="0"/>
    </xf>
    <xf numFmtId="0" fontId="0" fillId="18" borderId="39" xfId="0" applyFill="1" applyBorder="1"/>
    <xf numFmtId="0" fontId="0" fillId="18" borderId="47" xfId="0" applyFill="1" applyBorder="1"/>
    <xf numFmtId="0" fontId="0" fillId="18" borderId="48" xfId="0" applyFill="1" applyBorder="1"/>
    <xf numFmtId="0" fontId="5" fillId="18" borderId="49" xfId="0" applyFont="1" applyFill="1" applyBorder="1" applyAlignment="1">
      <alignment horizontal="center"/>
    </xf>
    <xf numFmtId="0" fontId="5" fillId="18" borderId="35" xfId="0" applyFont="1" applyFill="1" applyBorder="1" applyAlignment="1">
      <alignment horizontal="center"/>
    </xf>
    <xf numFmtId="0" fontId="5" fillId="18" borderId="11" xfId="0" applyFont="1" applyFill="1" applyBorder="1" applyAlignment="1">
      <alignment horizontal="centerContinuous"/>
    </xf>
    <xf numFmtId="0" fontId="5" fillId="18" borderId="0" xfId="0" applyFont="1" applyFill="1" applyBorder="1" applyAlignment="1">
      <alignment horizontal="centerContinuous"/>
    </xf>
    <xf numFmtId="0" fontId="5" fillId="18" borderId="35" xfId="0" applyFont="1" applyFill="1" applyBorder="1" applyAlignment="1">
      <alignment horizontal="centerContinuous"/>
    </xf>
    <xf numFmtId="0" fontId="5" fillId="18" borderId="34" xfId="0" applyFont="1" applyFill="1" applyBorder="1" applyAlignment="1">
      <alignment horizontal="centerContinuous"/>
    </xf>
    <xf numFmtId="0" fontId="5" fillId="18" borderId="29" xfId="0" applyFont="1" applyFill="1" applyBorder="1" applyAlignment="1">
      <alignment horizontal="centerContinuous"/>
    </xf>
    <xf numFmtId="0" fontId="5" fillId="18" borderId="25" xfId="0" applyFont="1" applyFill="1" applyBorder="1" applyAlignment="1">
      <alignment horizontal="centerContinuous"/>
    </xf>
    <xf numFmtId="0" fontId="5" fillId="18" borderId="50" xfId="0" applyFont="1" applyFill="1" applyBorder="1" applyAlignment="1">
      <alignment horizontal="center"/>
    </xf>
    <xf numFmtId="0" fontId="5" fillId="18" borderId="13" xfId="0" applyFont="1" applyFill="1" applyBorder="1" applyAlignment="1">
      <alignment horizontal="center"/>
    </xf>
    <xf numFmtId="0" fontId="5" fillId="18" borderId="12" xfId="0" applyFont="1" applyFill="1" applyBorder="1" applyAlignment="1">
      <alignment horizontal="center"/>
    </xf>
    <xf numFmtId="0" fontId="65" fillId="18" borderId="19" xfId="0" applyFont="1" applyFill="1" applyBorder="1" applyAlignment="1">
      <alignment horizontal="center"/>
    </xf>
    <xf numFmtId="0" fontId="65" fillId="18" borderId="13" xfId="0" applyFont="1" applyFill="1" applyBorder="1" applyAlignment="1">
      <alignment horizontal="center"/>
    </xf>
    <xf numFmtId="0" fontId="65" fillId="18" borderId="20" xfId="0" applyFont="1" applyFill="1" applyBorder="1" applyAlignment="1">
      <alignment horizontal="center"/>
    </xf>
    <xf numFmtId="0" fontId="5" fillId="18" borderId="51" xfId="0" applyFont="1" applyFill="1" applyBorder="1" applyAlignment="1">
      <alignment horizontal="center"/>
    </xf>
    <xf numFmtId="0" fontId="0" fillId="18" borderId="13" xfId="0" applyFill="1" applyBorder="1" applyProtection="1">
      <protection locked="0"/>
    </xf>
    <xf numFmtId="0" fontId="0" fillId="18" borderId="19" xfId="0" applyFill="1" applyBorder="1" applyProtection="1">
      <protection locked="0"/>
    </xf>
    <xf numFmtId="0" fontId="0" fillId="18" borderId="20" xfId="0" applyFill="1" applyBorder="1" applyProtection="1">
      <protection locked="0"/>
    </xf>
    <xf numFmtId="0" fontId="0" fillId="18" borderId="52" xfId="0" applyFill="1" applyBorder="1" applyProtection="1">
      <protection locked="0"/>
    </xf>
    <xf numFmtId="0" fontId="0" fillId="18" borderId="21" xfId="0" applyFill="1" applyBorder="1" applyProtection="1">
      <protection locked="0"/>
    </xf>
    <xf numFmtId="0" fontId="0" fillId="18" borderId="22" xfId="0" applyFill="1" applyBorder="1" applyProtection="1">
      <protection locked="0"/>
    </xf>
    <xf numFmtId="0" fontId="0" fillId="18" borderId="23" xfId="0" applyFill="1" applyBorder="1" applyProtection="1">
      <protection locked="0"/>
    </xf>
    <xf numFmtId="0" fontId="0" fillId="18" borderId="53" xfId="0" applyFill="1" applyBorder="1" applyProtection="1">
      <protection locked="0"/>
    </xf>
    <xf numFmtId="0" fontId="0" fillId="18" borderId="54" xfId="0" applyFill="1" applyBorder="1"/>
    <xf numFmtId="0" fontId="0" fillId="18" borderId="54" xfId="0" applyFill="1" applyBorder="1" applyProtection="1">
      <protection locked="0"/>
    </xf>
    <xf numFmtId="0" fontId="0" fillId="18" borderId="17" xfId="0" applyFill="1" applyBorder="1" applyProtection="1">
      <protection locked="0"/>
    </xf>
    <xf numFmtId="0" fontId="0" fillId="18" borderId="47" xfId="0" applyFill="1" applyBorder="1" applyProtection="1">
      <protection locked="0"/>
    </xf>
    <xf numFmtId="0" fontId="5" fillId="18" borderId="48" xfId="0" applyFont="1" applyFill="1" applyBorder="1"/>
    <xf numFmtId="0" fontId="5" fillId="18" borderId="44" xfId="0" applyFont="1" applyFill="1" applyBorder="1"/>
    <xf numFmtId="0" fontId="0" fillId="18" borderId="32" xfId="0" applyFill="1" applyBorder="1" applyProtection="1">
      <protection locked="0"/>
    </xf>
    <xf numFmtId="0" fontId="0" fillId="23" borderId="34" xfId="0" applyFill="1" applyBorder="1"/>
    <xf numFmtId="0" fontId="5" fillId="23" borderId="16" xfId="0" applyFont="1" applyFill="1" applyBorder="1"/>
    <xf numFmtId="0" fontId="0" fillId="23" borderId="17" xfId="0" applyFill="1" applyBorder="1"/>
    <xf numFmtId="0" fontId="0" fillId="23" borderId="41" xfId="0" applyFill="1" applyBorder="1"/>
    <xf numFmtId="0" fontId="5" fillId="23" borderId="34" xfId="0" applyFont="1" applyFill="1" applyBorder="1"/>
    <xf numFmtId="0" fontId="5" fillId="23" borderId="11" xfId="0" applyFont="1" applyFill="1" applyBorder="1"/>
    <xf numFmtId="0" fontId="0" fillId="23" borderId="0" xfId="0" applyFill="1" applyBorder="1"/>
    <xf numFmtId="0" fontId="0" fillId="23" borderId="25" xfId="0" applyFill="1" applyBorder="1"/>
    <xf numFmtId="0" fontId="5" fillId="23" borderId="29" xfId="0" applyFont="1" applyFill="1" applyBorder="1"/>
    <xf numFmtId="0" fontId="0" fillId="23" borderId="10" xfId="0" applyFill="1" applyBorder="1"/>
    <xf numFmtId="0" fontId="5" fillId="23" borderId="42" xfId="0" applyFont="1" applyFill="1" applyBorder="1"/>
    <xf numFmtId="0" fontId="0" fillId="23" borderId="43" xfId="0" applyFill="1" applyBorder="1"/>
    <xf numFmtId="0" fontId="28" fillId="24" borderId="25" xfId="0" applyFont="1" applyFill="1" applyBorder="1" applyAlignment="1">
      <alignment horizontal="center" vertical="center" wrapText="1"/>
    </xf>
    <xf numFmtId="0" fontId="28" fillId="24" borderId="25" xfId="0" applyFont="1" applyFill="1" applyBorder="1" applyAlignment="1">
      <alignment horizontal="center" vertical="top" wrapText="1"/>
    </xf>
    <xf numFmtId="0" fontId="28" fillId="24" borderId="44" xfId="0" applyFont="1" applyFill="1" applyBorder="1" applyAlignment="1">
      <alignment horizontal="center" vertical="top" wrapText="1"/>
    </xf>
    <xf numFmtId="0" fontId="28" fillId="24" borderId="45" xfId="0" applyFont="1" applyFill="1" applyBorder="1" applyAlignment="1">
      <alignment horizontal="center" vertical="top" wrapText="1"/>
    </xf>
    <xf numFmtId="0" fontId="28" fillId="24" borderId="46" xfId="0" applyFont="1" applyFill="1" applyBorder="1" applyAlignment="1">
      <alignment horizontal="center" vertical="top" wrapText="1"/>
    </xf>
    <xf numFmtId="0" fontId="16" fillId="18" borderId="12" xfId="0" applyFont="1" applyFill="1" applyBorder="1" applyAlignment="1">
      <alignment horizontal="center"/>
    </xf>
    <xf numFmtId="0" fontId="35" fillId="18" borderId="0" xfId="0" applyFont="1" applyFill="1" applyBorder="1" applyAlignment="1">
      <alignment horizontal="center"/>
    </xf>
    <xf numFmtId="0" fontId="13" fillId="18" borderId="10" xfId="0" applyFont="1" applyFill="1" applyBorder="1"/>
    <xf numFmtId="0" fontId="13" fillId="18" borderId="12" xfId="0" applyFont="1" applyFill="1" applyBorder="1"/>
    <xf numFmtId="0" fontId="13" fillId="18" borderId="0" xfId="0" applyFont="1" applyFill="1"/>
    <xf numFmtId="0" fontId="5" fillId="18" borderId="36" xfId="0" applyFont="1" applyFill="1" applyBorder="1" applyProtection="1">
      <protection locked="0"/>
    </xf>
    <xf numFmtId="0" fontId="5" fillId="18" borderId="37" xfId="0" applyFont="1" applyFill="1" applyBorder="1" applyProtection="1">
      <protection locked="0"/>
    </xf>
    <xf numFmtId="0" fontId="5" fillId="18" borderId="38" xfId="0" applyFont="1" applyFill="1" applyBorder="1" applyProtection="1">
      <protection locked="0"/>
    </xf>
    <xf numFmtId="0" fontId="13" fillId="18" borderId="10" xfId="0" applyFont="1" applyFill="1" applyBorder="1" applyProtection="1">
      <protection locked="0"/>
    </xf>
    <xf numFmtId="0" fontId="13" fillId="18" borderId="12" xfId="0" applyFont="1" applyFill="1" applyBorder="1" applyProtection="1">
      <protection locked="0"/>
    </xf>
    <xf numFmtId="165" fontId="13" fillId="18" borderId="29" xfId="0" applyNumberFormat="1" applyFont="1" applyFill="1" applyBorder="1" applyAlignment="1" applyProtection="1">
      <alignment horizontal="centerContinuous"/>
      <protection locked="0"/>
    </xf>
    <xf numFmtId="165" fontId="13" fillId="18" borderId="12" xfId="0" applyNumberFormat="1" applyFont="1" applyFill="1" applyBorder="1" applyAlignment="1">
      <alignment horizontal="centerContinuous"/>
    </xf>
    <xf numFmtId="165" fontId="13" fillId="18" borderId="10" xfId="0" applyNumberFormat="1" applyFont="1" applyFill="1" applyBorder="1" applyAlignment="1" applyProtection="1">
      <alignment horizontal="centerContinuous"/>
      <protection locked="0"/>
    </xf>
    <xf numFmtId="0" fontId="13" fillId="18" borderId="12" xfId="0" applyFont="1" applyFill="1" applyBorder="1" applyAlignment="1">
      <alignment horizontal="centerContinuous"/>
    </xf>
    <xf numFmtId="0" fontId="1" fillId="18" borderId="36" xfId="0" applyFont="1" applyFill="1" applyBorder="1" applyAlignment="1">
      <alignment horizontal="centerContinuous"/>
    </xf>
    <xf numFmtId="0" fontId="1" fillId="18" borderId="37" xfId="0" applyFont="1" applyFill="1" applyBorder="1" applyAlignment="1">
      <alignment horizontal="centerContinuous"/>
    </xf>
    <xf numFmtId="0" fontId="1" fillId="18" borderId="38" xfId="0" applyFont="1" applyFill="1" applyBorder="1" applyAlignment="1">
      <alignment horizontal="centerContinuous"/>
    </xf>
    <xf numFmtId="0" fontId="0" fillId="18" borderId="0" xfId="0" applyFill="1" applyProtection="1">
      <protection locked="0"/>
    </xf>
    <xf numFmtId="0" fontId="0" fillId="18" borderId="13" xfId="0" applyFill="1" applyBorder="1" applyAlignment="1">
      <alignment horizontal="center"/>
    </xf>
    <xf numFmtId="166" fontId="13" fillId="18" borderId="13" xfId="0" applyNumberFormat="1" applyFont="1" applyFill="1" applyBorder="1" applyAlignment="1" applyProtection="1">
      <alignment horizontal="center"/>
      <protection locked="0"/>
    </xf>
    <xf numFmtId="0" fontId="13" fillId="18" borderId="13" xfId="0" applyFont="1" applyFill="1" applyBorder="1" applyAlignment="1" applyProtection="1">
      <alignment horizontal="center"/>
      <protection locked="0"/>
    </xf>
    <xf numFmtId="165" fontId="0" fillId="18" borderId="13" xfId="0" quotePrefix="1" applyNumberFormat="1" applyFill="1" applyBorder="1" applyAlignment="1" applyProtection="1">
      <alignment horizontal="center"/>
      <protection locked="0"/>
    </xf>
    <xf numFmtId="0" fontId="0" fillId="18" borderId="0" xfId="0" quotePrefix="1" applyFill="1"/>
    <xf numFmtId="165" fontId="0" fillId="18" borderId="0" xfId="0" applyNumberFormat="1" applyFill="1" applyAlignment="1" applyProtection="1">
      <alignment horizontal="center"/>
      <protection locked="0"/>
    </xf>
    <xf numFmtId="0" fontId="12" fillId="18" borderId="30" xfId="0" applyFont="1" applyFill="1" applyBorder="1" applyAlignment="1">
      <alignment horizontal="centerContinuous"/>
    </xf>
    <xf numFmtId="0" fontId="5" fillId="18" borderId="54" xfId="0" applyFont="1" applyFill="1" applyBorder="1" applyAlignment="1">
      <alignment horizontal="centerContinuous"/>
    </xf>
    <xf numFmtId="0" fontId="12" fillId="18" borderId="54" xfId="0" applyFont="1" applyFill="1" applyBorder="1" applyAlignment="1">
      <alignment horizontal="centerContinuous"/>
    </xf>
    <xf numFmtId="165" fontId="0" fillId="18" borderId="54" xfId="0" applyNumberFormat="1" applyFill="1" applyBorder="1" applyAlignment="1">
      <alignment horizontal="centerContinuous"/>
    </xf>
    <xf numFmtId="0" fontId="0" fillId="18" borderId="54" xfId="0" applyFill="1" applyBorder="1" applyAlignment="1">
      <alignment horizontal="centerContinuous"/>
    </xf>
    <xf numFmtId="0" fontId="0" fillId="18" borderId="14" xfId="0" applyFill="1" applyBorder="1" applyAlignment="1">
      <alignment horizontal="centerContinuous"/>
    </xf>
    <xf numFmtId="0" fontId="1" fillId="18" borderId="36" xfId="0" applyFont="1" applyFill="1" applyBorder="1"/>
    <xf numFmtId="0" fontId="0" fillId="18" borderId="0" xfId="0" applyFill="1" applyBorder="1" applyAlignment="1">
      <alignment horizontal="right"/>
    </xf>
    <xf numFmtId="0" fontId="0" fillId="18" borderId="0" xfId="0" quotePrefix="1" applyFill="1" applyBorder="1"/>
    <xf numFmtId="0" fontId="0" fillId="18" borderId="34" xfId="0" applyFill="1" applyBorder="1" applyAlignment="1">
      <alignment horizontal="right"/>
    </xf>
    <xf numFmtId="166" fontId="0" fillId="18" borderId="0" xfId="0" applyNumberFormat="1" applyFill="1" applyBorder="1" applyAlignment="1">
      <alignment horizontal="left"/>
    </xf>
    <xf numFmtId="165" fontId="0" fillId="18" borderId="10" xfId="0" applyNumberFormat="1" applyFill="1" applyBorder="1" applyAlignment="1">
      <alignment horizontal="left"/>
    </xf>
    <xf numFmtId="165" fontId="0" fillId="18" borderId="0" xfId="0" applyNumberFormat="1" applyFill="1" applyBorder="1" applyAlignment="1">
      <alignment horizontal="left"/>
    </xf>
    <xf numFmtId="0" fontId="1" fillId="18" borderId="34" xfId="0" applyFont="1" applyFill="1" applyBorder="1"/>
    <xf numFmtId="0" fontId="9" fillId="18" borderId="0" xfId="0" applyFont="1" applyFill="1" applyBorder="1"/>
    <xf numFmtId="0" fontId="0" fillId="18" borderId="0" xfId="0" applyFill="1" applyAlignment="1" applyProtection="1">
      <alignment horizontal="centerContinuous"/>
      <protection locked="0"/>
    </xf>
    <xf numFmtId="0" fontId="12" fillId="18" borderId="0" xfId="0" applyFont="1" applyFill="1"/>
    <xf numFmtId="0" fontId="68" fillId="18" borderId="0" xfId="0" applyFont="1" applyFill="1"/>
    <xf numFmtId="0" fontId="13" fillId="18" borderId="34" xfId="0" applyFont="1" applyFill="1" applyBorder="1" applyProtection="1">
      <protection locked="0"/>
    </xf>
    <xf numFmtId="0" fontId="13" fillId="18" borderId="0" xfId="0" applyFont="1" applyFill="1" applyBorder="1"/>
    <xf numFmtId="0" fontId="13" fillId="18" borderId="35" xfId="0" applyFont="1" applyFill="1" applyBorder="1"/>
    <xf numFmtId="0" fontId="13" fillId="18" borderId="10" xfId="0" applyFont="1" applyFill="1" applyBorder="1" applyAlignment="1">
      <alignment horizontal="center"/>
    </xf>
    <xf numFmtId="0" fontId="13" fillId="18" borderId="12" xfId="0" applyFont="1" applyFill="1" applyBorder="1" applyAlignment="1">
      <alignment horizontal="center"/>
    </xf>
    <xf numFmtId="0" fontId="13" fillId="18" borderId="0" xfId="0" applyFont="1" applyFill="1" applyBorder="1" applyProtection="1">
      <protection locked="0"/>
    </xf>
    <xf numFmtId="0" fontId="5" fillId="18" borderId="0" xfId="0" applyFont="1" applyFill="1" applyAlignment="1">
      <alignment horizontal="left"/>
    </xf>
    <xf numFmtId="0" fontId="16" fillId="18" borderId="13" xfId="0" applyFont="1" applyFill="1" applyBorder="1" applyAlignment="1">
      <alignment horizontal="center"/>
    </xf>
    <xf numFmtId="0" fontId="16" fillId="18" borderId="13" xfId="0" applyFont="1" applyFill="1" applyBorder="1" applyAlignment="1">
      <alignment horizontal="center" wrapText="1"/>
    </xf>
    <xf numFmtId="0" fontId="11" fillId="18" borderId="13" xfId="0" applyFont="1" applyFill="1" applyBorder="1" applyAlignment="1">
      <alignment horizontal="center"/>
    </xf>
    <xf numFmtId="0" fontId="11" fillId="18" borderId="0" xfId="0" applyFont="1" applyFill="1" applyAlignment="1">
      <alignment horizontal="center"/>
    </xf>
    <xf numFmtId="0" fontId="69" fillId="18" borderId="0" xfId="0" applyFont="1" applyFill="1" applyBorder="1" applyAlignment="1"/>
    <xf numFmtId="0" fontId="16" fillId="18" borderId="0" xfId="0" applyFont="1" applyFill="1" applyAlignment="1">
      <alignment horizontal="center"/>
    </xf>
    <xf numFmtId="0" fontId="16" fillId="18" borderId="0" xfId="0" applyFont="1" applyFill="1" applyBorder="1" applyAlignment="1">
      <alignment horizontal="center" vertical="center"/>
    </xf>
    <xf numFmtId="0" fontId="16" fillId="18" borderId="38" xfId="0" applyFont="1" applyFill="1" applyBorder="1" applyAlignment="1">
      <alignment horizontal="center"/>
    </xf>
    <xf numFmtId="0" fontId="0" fillId="18" borderId="36" xfId="0" applyFill="1" applyBorder="1" applyAlignment="1">
      <alignment horizontal="left"/>
    </xf>
    <xf numFmtId="0" fontId="0" fillId="18" borderId="37" xfId="0" applyFill="1" applyBorder="1" applyAlignment="1">
      <alignment horizontal="left"/>
    </xf>
    <xf numFmtId="0" fontId="0" fillId="18" borderId="38" xfId="0" applyFill="1" applyBorder="1" applyAlignment="1">
      <alignment horizontal="center"/>
    </xf>
    <xf numFmtId="0" fontId="0" fillId="18" borderId="39" xfId="0" applyFill="1" applyBorder="1" applyAlignment="1">
      <alignment horizontal="center"/>
    </xf>
    <xf numFmtId="0" fontId="0" fillId="18" borderId="29" xfId="0" applyFill="1" applyBorder="1" applyAlignment="1">
      <alignment horizontal="left"/>
    </xf>
    <xf numFmtId="0" fontId="0" fillId="18" borderId="12" xfId="0" applyFill="1" applyBorder="1" applyAlignment="1">
      <alignment horizontal="center"/>
    </xf>
    <xf numFmtId="168" fontId="0" fillId="18" borderId="15" xfId="0" applyNumberFormat="1" applyFill="1" applyBorder="1" applyAlignment="1">
      <alignment horizontal="center"/>
    </xf>
    <xf numFmtId="169" fontId="0" fillId="18" borderId="0" xfId="0" applyNumberFormat="1" applyFill="1" applyBorder="1" applyAlignment="1">
      <alignment horizontal="center"/>
    </xf>
    <xf numFmtId="2" fontId="0" fillId="18" borderId="0" xfId="0" applyNumberFormat="1" applyFill="1" applyAlignment="1">
      <alignment horizontal="center"/>
    </xf>
    <xf numFmtId="0" fontId="0" fillId="18" borderId="14" xfId="0" applyFill="1" applyBorder="1" applyAlignment="1">
      <alignment horizontal="center"/>
    </xf>
    <xf numFmtId="0" fontId="0" fillId="18" borderId="37" xfId="0" applyFill="1" applyBorder="1" applyAlignment="1"/>
    <xf numFmtId="0" fontId="0" fillId="18" borderId="37" xfId="0" applyFill="1" applyBorder="1" applyAlignment="1">
      <alignment horizontal="right"/>
    </xf>
    <xf numFmtId="0" fontId="42" fillId="18" borderId="0" xfId="0" applyFont="1" applyFill="1" applyAlignment="1">
      <alignment horizontal="centerContinuous"/>
    </xf>
    <xf numFmtId="0" fontId="5" fillId="18" borderId="37" xfId="0" applyFont="1" applyFill="1" applyBorder="1" applyAlignment="1">
      <alignment horizontal="centerContinuous"/>
    </xf>
    <xf numFmtId="0" fontId="5" fillId="18" borderId="38" xfId="0" applyFont="1" applyFill="1" applyBorder="1" applyAlignment="1">
      <alignment horizontal="centerContinuous"/>
    </xf>
    <xf numFmtId="0" fontId="15" fillId="18" borderId="29" xfId="0" applyFont="1" applyFill="1" applyBorder="1" applyAlignment="1" applyProtection="1">
      <alignment horizontal="centerContinuous"/>
    </xf>
    <xf numFmtId="0" fontId="15" fillId="18" borderId="12" xfId="0" applyFont="1" applyFill="1" applyBorder="1" applyAlignment="1" applyProtection="1">
      <alignment horizontal="centerContinuous"/>
    </xf>
    <xf numFmtId="0" fontId="0" fillId="18" borderId="12" xfId="0" applyFill="1" applyBorder="1" applyAlignment="1">
      <alignment horizontal="centerContinuous"/>
    </xf>
    <xf numFmtId="0" fontId="0" fillId="18" borderId="29" xfId="0" applyFill="1" applyBorder="1" applyAlignment="1">
      <alignment horizontal="centerContinuous"/>
    </xf>
    <xf numFmtId="0" fontId="14" fillId="18" borderId="0" xfId="0" quotePrefix="1" applyFont="1" applyFill="1" applyBorder="1" applyAlignment="1">
      <alignment horizontal="right"/>
    </xf>
    <xf numFmtId="0" fontId="1" fillId="18" borderId="16" xfId="0" applyFont="1" applyFill="1" applyBorder="1"/>
    <xf numFmtId="0" fontId="1" fillId="18" borderId="55" xfId="0" applyFont="1" applyFill="1" applyBorder="1" applyAlignment="1">
      <alignment horizontal="centerContinuous"/>
    </xf>
    <xf numFmtId="0" fontId="1" fillId="18" borderId="56" xfId="0" applyFont="1" applyFill="1" applyBorder="1" applyAlignment="1">
      <alignment horizontal="centerContinuous"/>
    </xf>
    <xf numFmtId="0" fontId="1" fillId="18" borderId="57" xfId="0" applyFont="1" applyFill="1" applyBorder="1" applyAlignment="1">
      <alignment horizontal="centerContinuous"/>
    </xf>
    <xf numFmtId="0" fontId="1" fillId="18" borderId="48" xfId="0" applyFont="1" applyFill="1" applyBorder="1" applyAlignment="1">
      <alignment horizontal="centerContinuous"/>
    </xf>
    <xf numFmtId="0" fontId="0" fillId="18" borderId="41" xfId="0" applyFill="1" applyBorder="1" applyAlignment="1">
      <alignment horizontal="centerContinuous"/>
    </xf>
    <xf numFmtId="0" fontId="5" fillId="18" borderId="26" xfId="0" applyFont="1" applyFill="1" applyBorder="1"/>
    <xf numFmtId="0" fontId="5" fillId="18" borderId="56" xfId="0" applyFont="1" applyFill="1" applyBorder="1"/>
    <xf numFmtId="0" fontId="12" fillId="18" borderId="56" xfId="0" applyFont="1" applyFill="1" applyBorder="1" applyAlignment="1">
      <alignment horizontal="center"/>
    </xf>
    <xf numFmtId="0" fontId="5" fillId="18" borderId="57" xfId="0" applyFont="1" applyFill="1" applyBorder="1"/>
    <xf numFmtId="0" fontId="66" fillId="18" borderId="55" xfId="0" applyFont="1" applyFill="1" applyBorder="1" applyAlignment="1">
      <alignment horizontal="centerContinuous"/>
    </xf>
    <xf numFmtId="0" fontId="66" fillId="18" borderId="56" xfId="0" applyFont="1" applyFill="1" applyBorder="1" applyAlignment="1">
      <alignment horizontal="centerContinuous"/>
    </xf>
    <xf numFmtId="0" fontId="0" fillId="18" borderId="56" xfId="0" applyFill="1" applyBorder="1" applyAlignment="1">
      <alignment horizontal="centerContinuous"/>
    </xf>
    <xf numFmtId="0" fontId="0" fillId="18" borderId="58" xfId="0" applyFill="1" applyBorder="1" applyAlignment="1">
      <alignment horizontal="centerContinuous"/>
    </xf>
    <xf numFmtId="0" fontId="1" fillId="18" borderId="44" xfId="0" applyFont="1" applyFill="1" applyBorder="1"/>
    <xf numFmtId="0" fontId="0" fillId="18" borderId="32" xfId="0" applyFill="1" applyBorder="1"/>
    <xf numFmtId="0" fontId="1" fillId="18" borderId="22" xfId="0" applyFont="1" applyFill="1" applyBorder="1" applyAlignment="1">
      <alignment horizontal="center"/>
    </xf>
    <xf numFmtId="0" fontId="0" fillId="18" borderId="46" xfId="0" applyFill="1" applyBorder="1"/>
    <xf numFmtId="0" fontId="1" fillId="18" borderId="59" xfId="0" applyFont="1" applyFill="1" applyBorder="1"/>
    <xf numFmtId="0" fontId="0" fillId="18" borderId="60" xfId="0" applyFill="1" applyBorder="1"/>
    <xf numFmtId="0" fontId="0" fillId="18" borderId="26" xfId="0" applyFill="1" applyBorder="1"/>
    <xf numFmtId="0" fontId="0" fillId="18" borderId="57" xfId="0" applyFill="1" applyBorder="1" applyAlignment="1">
      <alignment horizontal="center"/>
    </xf>
    <xf numFmtId="2" fontId="13" fillId="18" borderId="24" xfId="0" applyNumberFormat="1" applyFont="1" applyFill="1" applyBorder="1" applyAlignment="1" applyProtection="1">
      <alignment horizontal="center"/>
      <protection locked="0"/>
    </xf>
    <xf numFmtId="0" fontId="0" fillId="18" borderId="56" xfId="0" applyFill="1" applyBorder="1"/>
    <xf numFmtId="165" fontId="0" fillId="18" borderId="58" xfId="0" applyNumberFormat="1" applyFill="1" applyBorder="1" applyAlignment="1">
      <alignment horizontal="center"/>
    </xf>
    <xf numFmtId="0" fontId="0" fillId="18" borderId="11" xfId="0" applyFill="1" applyBorder="1" applyAlignment="1">
      <alignment horizontal="center"/>
    </xf>
    <xf numFmtId="0" fontId="70" fillId="18" borderId="0" xfId="0" applyFont="1" applyFill="1" applyBorder="1"/>
    <xf numFmtId="0" fontId="1" fillId="18" borderId="13" xfId="0" applyFont="1" applyFill="1" applyBorder="1" applyAlignment="1">
      <alignment horizontal="center"/>
    </xf>
    <xf numFmtId="0" fontId="1" fillId="18" borderId="14" xfId="0" applyFont="1" applyFill="1" applyBorder="1" applyAlignment="1">
      <alignment horizontal="center"/>
    </xf>
    <xf numFmtId="0" fontId="0" fillId="18" borderId="25" xfId="0" applyFill="1" applyBorder="1"/>
    <xf numFmtId="164" fontId="0" fillId="18" borderId="61" xfId="0" applyNumberFormat="1" applyFill="1" applyBorder="1" applyAlignment="1">
      <alignment horizontal="left"/>
    </xf>
    <xf numFmtId="2" fontId="13" fillId="18" borderId="13" xfId="0" applyNumberFormat="1" applyFont="1" applyFill="1" applyBorder="1" applyAlignment="1" applyProtection="1">
      <alignment horizontal="center"/>
      <protection locked="0"/>
    </xf>
    <xf numFmtId="165" fontId="0" fillId="18" borderId="43" xfId="0" applyNumberFormat="1" applyFill="1" applyBorder="1" applyAlignment="1">
      <alignment horizontal="center"/>
    </xf>
    <xf numFmtId="0" fontId="0" fillId="18" borderId="40" xfId="0" applyFill="1" applyBorder="1" applyAlignment="1">
      <alignment horizontal="center"/>
    </xf>
    <xf numFmtId="0" fontId="0" fillId="18" borderId="35" xfId="0" applyFill="1" applyBorder="1" applyAlignment="1">
      <alignment horizontal="center"/>
    </xf>
    <xf numFmtId="164" fontId="0" fillId="18" borderId="42" xfId="0" quotePrefix="1" applyNumberFormat="1" applyFill="1" applyBorder="1" applyAlignment="1">
      <alignment horizontal="left"/>
    </xf>
    <xf numFmtId="0" fontId="0" fillId="18" borderId="42" xfId="0" applyFill="1" applyBorder="1"/>
    <xf numFmtId="0" fontId="0" fillId="18" borderId="15" xfId="0" applyFill="1" applyBorder="1" applyAlignment="1">
      <alignment horizontal="center"/>
    </xf>
    <xf numFmtId="2" fontId="0" fillId="18" borderId="10" xfId="0" applyNumberFormat="1" applyFill="1" applyBorder="1" applyAlignment="1">
      <alignment horizontal="left"/>
    </xf>
    <xf numFmtId="0" fontId="0" fillId="18" borderId="43" xfId="0" applyFill="1" applyBorder="1"/>
    <xf numFmtId="2" fontId="0" fillId="18" borderId="13" xfId="0" applyNumberFormat="1" applyFill="1" applyBorder="1" applyAlignment="1">
      <alignment horizontal="center"/>
    </xf>
    <xf numFmtId="0" fontId="70" fillId="18" borderId="29" xfId="0" applyFont="1" applyFill="1" applyBorder="1" applyAlignment="1">
      <alignment horizontal="center"/>
    </xf>
    <xf numFmtId="164" fontId="0" fillId="18" borderId="44" xfId="0" quotePrefix="1" applyNumberFormat="1" applyFill="1" applyBorder="1" applyAlignment="1">
      <alignment horizontal="left"/>
    </xf>
    <xf numFmtId="0" fontId="0" fillId="18" borderId="32" xfId="0" applyFill="1" applyBorder="1" applyAlignment="1">
      <alignment horizontal="center"/>
    </xf>
    <xf numFmtId="2" fontId="0" fillId="18" borderId="22" xfId="0" applyNumberFormat="1" applyFill="1" applyBorder="1" applyAlignment="1">
      <alignment horizontal="center"/>
    </xf>
    <xf numFmtId="0" fontId="70" fillId="18" borderId="33" xfId="0" applyFont="1" applyFill="1" applyBorder="1" applyAlignment="1">
      <alignment horizontal="center"/>
    </xf>
    <xf numFmtId="2" fontId="72" fillId="18" borderId="24" xfId="0" applyNumberFormat="1" applyFont="1" applyFill="1" applyBorder="1" applyAlignment="1" applyProtection="1">
      <alignment horizontal="center"/>
      <protection locked="0"/>
    </xf>
    <xf numFmtId="2" fontId="72" fillId="18" borderId="13" xfId="0" applyNumberFormat="1" applyFont="1" applyFill="1" applyBorder="1" applyAlignment="1" applyProtection="1">
      <alignment horizontal="center"/>
      <protection locked="0"/>
    </xf>
    <xf numFmtId="165" fontId="0" fillId="18" borderId="0" xfId="0" quotePrefix="1" applyNumberFormat="1" applyFill="1" applyBorder="1" applyAlignment="1">
      <alignment horizontal="left"/>
    </xf>
    <xf numFmtId="2" fontId="0" fillId="18" borderId="0" xfId="0" applyNumberFormat="1" applyFill="1" applyBorder="1" applyAlignment="1">
      <alignment horizontal="left"/>
    </xf>
    <xf numFmtId="0" fontId="73" fillId="18" borderId="13" xfId="0" applyFont="1" applyFill="1" applyBorder="1" applyAlignment="1">
      <alignment horizontal="center"/>
    </xf>
    <xf numFmtId="166" fontId="0" fillId="18" borderId="13" xfId="0" applyNumberFormat="1" applyFill="1" applyBorder="1" applyAlignment="1">
      <alignment horizontal="center"/>
    </xf>
    <xf numFmtId="166" fontId="0" fillId="18" borderId="0" xfId="0" applyNumberFormat="1" applyFill="1" applyBorder="1"/>
    <xf numFmtId="166" fontId="0" fillId="18" borderId="35" xfId="0" applyNumberFormat="1" applyFill="1" applyBorder="1" applyAlignment="1">
      <alignment horizontal="center"/>
    </xf>
    <xf numFmtId="0" fontId="2" fillId="18" borderId="34" xfId="0" applyFont="1" applyFill="1" applyBorder="1" applyAlignment="1">
      <alignment horizontal="centerContinuous"/>
    </xf>
    <xf numFmtId="2" fontId="0" fillId="18" borderId="0" xfId="0" applyNumberFormat="1" applyFill="1" applyBorder="1" applyAlignment="1">
      <alignment horizontal="centerContinuous"/>
    </xf>
    <xf numFmtId="0" fontId="0" fillId="18" borderId="25" xfId="0" applyFill="1" applyBorder="1" applyAlignment="1">
      <alignment horizontal="centerContinuous"/>
    </xf>
    <xf numFmtId="164" fontId="0" fillId="18" borderId="16" xfId="0" applyNumberFormat="1" applyFill="1" applyBorder="1" applyAlignment="1">
      <alignment horizontal="left"/>
    </xf>
    <xf numFmtId="2" fontId="0" fillId="18" borderId="47" xfId="0" applyNumberFormat="1" applyFill="1" applyBorder="1"/>
    <xf numFmtId="0" fontId="70" fillId="18" borderId="48" xfId="0" applyFont="1" applyFill="1" applyBorder="1" applyAlignment="1">
      <alignment horizontal="center"/>
    </xf>
    <xf numFmtId="165" fontId="0" fillId="18" borderId="41" xfId="0" applyNumberFormat="1" applyFill="1" applyBorder="1" applyAlignment="1">
      <alignment horizontal="center"/>
    </xf>
    <xf numFmtId="164" fontId="0" fillId="18" borderId="44" xfId="0" applyNumberFormat="1" applyFill="1" applyBorder="1" applyAlignment="1">
      <alignment horizontal="left"/>
    </xf>
    <xf numFmtId="2" fontId="0" fillId="18" borderId="32" xfId="0" applyNumberFormat="1" applyFill="1" applyBorder="1" applyAlignment="1">
      <alignment horizontal="center"/>
    </xf>
    <xf numFmtId="0" fontId="0" fillId="18" borderId="33" xfId="0" applyFill="1" applyBorder="1" applyAlignment="1">
      <alignment horizontal="center"/>
    </xf>
    <xf numFmtId="165" fontId="0" fillId="18" borderId="46" xfId="0" applyNumberFormat="1" applyFill="1" applyBorder="1" applyAlignment="1">
      <alignment horizontal="center"/>
    </xf>
    <xf numFmtId="0" fontId="0" fillId="18" borderId="42" xfId="0" applyFill="1" applyBorder="1" applyAlignment="1">
      <alignment horizontal="center"/>
    </xf>
    <xf numFmtId="2" fontId="0" fillId="18" borderId="0" xfId="0" quotePrefix="1" applyNumberFormat="1" applyFill="1" applyBorder="1" applyAlignment="1">
      <alignment horizontal="left"/>
    </xf>
    <xf numFmtId="164" fontId="0" fillId="18" borderId="26" xfId="0" quotePrefix="1" applyNumberFormat="1" applyFill="1" applyBorder="1" applyAlignment="1">
      <alignment horizontal="left"/>
    </xf>
    <xf numFmtId="0" fontId="70" fillId="18" borderId="55" xfId="0" applyFont="1" applyFill="1" applyBorder="1" applyAlignment="1">
      <alignment horizontal="center"/>
    </xf>
    <xf numFmtId="164" fontId="0" fillId="18" borderId="61" xfId="0" quotePrefix="1" applyNumberFormat="1" applyFill="1" applyBorder="1" applyAlignment="1">
      <alignment horizontal="left"/>
    </xf>
    <xf numFmtId="0" fontId="75" fillId="18" borderId="54" xfId="0" applyFont="1" applyFill="1" applyBorder="1"/>
    <xf numFmtId="0" fontId="70" fillId="18" borderId="29" xfId="0" applyFont="1" applyFill="1" applyBorder="1" applyAlignment="1">
      <alignment horizontal="left"/>
    </xf>
    <xf numFmtId="165" fontId="0" fillId="18" borderId="62" xfId="0" applyNumberFormat="1" applyFill="1" applyBorder="1" applyAlignment="1">
      <alignment horizontal="center"/>
    </xf>
    <xf numFmtId="0" fontId="14" fillId="18" borderId="10" xfId="0" applyFont="1" applyFill="1" applyBorder="1"/>
    <xf numFmtId="0" fontId="14" fillId="18" borderId="54" xfId="0" applyFont="1" applyFill="1" applyBorder="1"/>
    <xf numFmtId="0" fontId="14" fillId="18" borderId="54" xfId="0" quotePrefix="1" applyFont="1" applyFill="1" applyBorder="1" applyAlignment="1">
      <alignment horizontal="center"/>
    </xf>
    <xf numFmtId="0" fontId="0" fillId="18" borderId="30" xfId="0" applyFill="1" applyBorder="1" applyAlignment="1">
      <alignment horizontal="left"/>
    </xf>
    <xf numFmtId="0" fontId="0" fillId="18" borderId="0" xfId="0" quotePrefix="1" applyFill="1" applyBorder="1" applyAlignment="1">
      <alignment horizontal="center"/>
    </xf>
    <xf numFmtId="166" fontId="0" fillId="18" borderId="12" xfId="0" applyNumberFormat="1" applyFill="1" applyBorder="1" applyAlignment="1">
      <alignment horizontal="center"/>
    </xf>
    <xf numFmtId="0" fontId="0" fillId="18" borderId="59" xfId="0" applyFill="1" applyBorder="1"/>
    <xf numFmtId="1" fontId="0" fillId="18" borderId="0" xfId="0" quotePrefix="1" applyNumberFormat="1" applyFill="1" applyBorder="1" applyAlignment="1">
      <alignment horizontal="left"/>
    </xf>
    <xf numFmtId="0" fontId="5" fillId="18" borderId="11" xfId="0" applyFont="1" applyFill="1" applyBorder="1"/>
    <xf numFmtId="0" fontId="0" fillId="18" borderId="10" xfId="0" quotePrefix="1" applyFill="1" applyBorder="1" applyAlignment="1">
      <alignment horizontal="center"/>
    </xf>
    <xf numFmtId="0" fontId="0" fillId="18" borderId="44" xfId="0" applyFill="1" applyBorder="1"/>
    <xf numFmtId="0" fontId="5" fillId="18" borderId="45" xfId="0" applyFont="1" applyFill="1" applyBorder="1"/>
    <xf numFmtId="2" fontId="0" fillId="18" borderId="0" xfId="0" applyNumberFormat="1" applyFill="1"/>
    <xf numFmtId="0" fontId="0" fillId="18" borderId="35" xfId="0" quotePrefix="1" applyFill="1" applyBorder="1"/>
    <xf numFmtId="2" fontId="0" fillId="18" borderId="0" xfId="0" quotePrefix="1" applyNumberFormat="1" applyFill="1"/>
    <xf numFmtId="0" fontId="77" fillId="18" borderId="0" xfId="0" applyFont="1" applyFill="1"/>
    <xf numFmtId="0" fontId="16" fillId="18" borderId="54" xfId="0" applyFont="1" applyFill="1" applyBorder="1"/>
    <xf numFmtId="0" fontId="16" fillId="18" borderId="54" xfId="0" applyFont="1" applyFill="1" applyBorder="1" applyAlignment="1">
      <alignment horizontal="center"/>
    </xf>
    <xf numFmtId="0" fontId="0" fillId="18" borderId="0" xfId="0" quotePrefix="1" applyFill="1" applyAlignment="1">
      <alignment horizontal="center"/>
    </xf>
    <xf numFmtId="2" fontId="0" fillId="18" borderId="0" xfId="0" applyNumberFormat="1" applyFill="1" applyBorder="1" applyAlignment="1">
      <alignment horizontal="center"/>
    </xf>
    <xf numFmtId="0" fontId="46" fillId="18" borderId="10" xfId="0" applyFont="1" applyFill="1" applyBorder="1" applyAlignment="1"/>
    <xf numFmtId="0" fontId="1" fillId="18" borderId="30" xfId="0" applyFont="1" applyFill="1" applyBorder="1" applyAlignment="1">
      <alignment horizontal="centerContinuous"/>
    </xf>
    <xf numFmtId="0" fontId="1" fillId="18" borderId="54" xfId="0" applyFont="1" applyFill="1" applyBorder="1" applyAlignment="1">
      <alignment horizontal="centerContinuous"/>
    </xf>
    <xf numFmtId="0" fontId="1" fillId="18" borderId="14" xfId="0" applyFont="1" applyFill="1" applyBorder="1" applyAlignment="1">
      <alignment horizontal="centerContinuous"/>
    </xf>
    <xf numFmtId="0" fontId="0" fillId="18" borderId="38" xfId="0" applyFill="1" applyBorder="1" applyAlignment="1">
      <alignment horizontal="centerContinuous"/>
    </xf>
    <xf numFmtId="0" fontId="1" fillId="18" borderId="29" xfId="0" applyFont="1" applyFill="1" applyBorder="1"/>
    <xf numFmtId="2" fontId="13" fillId="18" borderId="63" xfId="0" applyNumberFormat="1" applyFont="1" applyFill="1" applyBorder="1" applyAlignment="1" applyProtection="1">
      <alignment horizontal="center"/>
      <protection locked="0"/>
    </xf>
    <xf numFmtId="2" fontId="13" fillId="18" borderId="15" xfId="0" applyNumberFormat="1" applyFont="1" applyFill="1" applyBorder="1" applyAlignment="1" applyProtection="1">
      <alignment horizontal="center"/>
      <protection locked="0"/>
    </xf>
    <xf numFmtId="165" fontId="0" fillId="18" borderId="64" xfId="0" applyNumberFormat="1" applyFill="1" applyBorder="1" applyAlignment="1">
      <alignment horizontal="center"/>
    </xf>
    <xf numFmtId="0" fontId="80" fillId="18" borderId="0" xfId="0" applyFont="1" applyFill="1"/>
    <xf numFmtId="0" fontId="0" fillId="18" borderId="13" xfId="0" applyFill="1" applyBorder="1"/>
    <xf numFmtId="165" fontId="0" fillId="18" borderId="13" xfId="0" quotePrefix="1" applyNumberFormat="1" applyFill="1" applyBorder="1" applyAlignment="1">
      <alignment horizontal="center"/>
    </xf>
    <xf numFmtId="165" fontId="0" fillId="18" borderId="13" xfId="0" applyNumberFormat="1" applyFill="1" applyBorder="1"/>
    <xf numFmtId="165" fontId="0" fillId="18" borderId="0" xfId="0" applyNumberFormat="1" applyFill="1"/>
    <xf numFmtId="2" fontId="11" fillId="18" borderId="0" xfId="0" applyNumberFormat="1" applyFont="1" applyFill="1" applyBorder="1" applyAlignment="1">
      <alignment horizontal="center"/>
    </xf>
    <xf numFmtId="0" fontId="5" fillId="18" borderId="35" xfId="0" applyFont="1" applyFill="1" applyBorder="1"/>
    <xf numFmtId="0" fontId="75" fillId="18" borderId="30" xfId="0" applyFont="1" applyFill="1" applyBorder="1" applyAlignment="1">
      <alignment horizontal="center"/>
    </xf>
    <xf numFmtId="2" fontId="5" fillId="18" borderId="54" xfId="0" applyNumberFormat="1" applyFont="1" applyFill="1" applyBorder="1"/>
    <xf numFmtId="2" fontId="5" fillId="18" borderId="54" xfId="0" applyNumberFormat="1" applyFont="1" applyFill="1" applyBorder="1" applyAlignment="1">
      <alignment horizontal="centerContinuous"/>
    </xf>
    <xf numFmtId="0" fontId="1" fillId="18" borderId="0" xfId="0" applyFont="1" applyFill="1"/>
    <xf numFmtId="2" fontId="11" fillId="18" borderId="0" xfId="0" applyNumberFormat="1" applyFont="1" applyFill="1" applyAlignment="1">
      <alignment horizontal="center"/>
    </xf>
    <xf numFmtId="0" fontId="5" fillId="18" borderId="10" xfId="0" applyFont="1" applyFill="1" applyBorder="1" applyAlignment="1">
      <alignment vertical="center"/>
    </xf>
    <xf numFmtId="0" fontId="0" fillId="18" borderId="12" xfId="0" applyFill="1" applyBorder="1" applyAlignment="1">
      <alignment vertical="center"/>
    </xf>
    <xf numFmtId="0" fontId="11" fillId="18" borderId="0" xfId="0" applyFont="1" applyFill="1" applyAlignment="1">
      <alignment vertical="center"/>
    </xf>
    <xf numFmtId="0" fontId="20" fillId="18" borderId="13" xfId="0" applyFont="1" applyFill="1" applyBorder="1" applyAlignment="1">
      <alignment horizontal="center" vertical="center"/>
    </xf>
    <xf numFmtId="0" fontId="11" fillId="18" borderId="39" xfId="0" applyFont="1" applyFill="1" applyBorder="1" applyAlignment="1">
      <alignment horizontal="center"/>
    </xf>
    <xf numFmtId="0" fontId="0" fillId="18" borderId="13" xfId="0" applyFill="1" applyBorder="1" applyAlignment="1">
      <alignment horizontal="center" vertical="center"/>
    </xf>
    <xf numFmtId="1" fontId="68" fillId="18" borderId="13" xfId="0" applyNumberFormat="1" applyFont="1" applyFill="1" applyBorder="1" applyAlignment="1" applyProtection="1">
      <alignment horizontal="center" vertical="center"/>
      <protection locked="0"/>
    </xf>
    <xf numFmtId="0" fontId="11" fillId="18" borderId="40" xfId="0" applyFont="1" applyFill="1" applyBorder="1" applyAlignment="1">
      <alignment horizontal="center" vertical="center" wrapText="1"/>
    </xf>
    <xf numFmtId="0" fontId="0" fillId="18" borderId="15" xfId="0" applyFill="1" applyBorder="1" applyAlignment="1">
      <alignment horizontal="center" vertical="center"/>
    </xf>
    <xf numFmtId="0" fontId="11" fillId="18" borderId="15" xfId="0" applyFont="1" applyFill="1" applyBorder="1" applyAlignment="1">
      <alignment horizontal="center" vertical="top"/>
    </xf>
    <xf numFmtId="0" fontId="5" fillId="18" borderId="30" xfId="0" applyFont="1" applyFill="1" applyBorder="1" applyAlignment="1">
      <alignment horizontal="centerContinuous" vertical="center"/>
    </xf>
    <xf numFmtId="0" fontId="5" fillId="18" borderId="14" xfId="0" applyFont="1" applyFill="1" applyBorder="1" applyAlignment="1">
      <alignment horizontal="centerContinuous" vertical="center"/>
    </xf>
    <xf numFmtId="1" fontId="5" fillId="18" borderId="13" xfId="0" applyNumberFormat="1" applyFont="1" applyFill="1" applyBorder="1" applyAlignment="1">
      <alignment horizontal="center" vertical="center"/>
    </xf>
    <xf numFmtId="0" fontId="81" fillId="18" borderId="29" xfId="0" applyFont="1" applyFill="1" applyBorder="1" applyAlignment="1">
      <alignment vertical="center"/>
    </xf>
    <xf numFmtId="0" fontId="5" fillId="18" borderId="12" xfId="0" applyFont="1" applyFill="1" applyBorder="1" applyAlignment="1">
      <alignment horizontal="center" vertical="center" wrapText="1"/>
    </xf>
    <xf numFmtId="0" fontId="5" fillId="18" borderId="29" xfId="0" applyFont="1" applyFill="1" applyBorder="1" applyAlignment="1">
      <alignment vertical="center"/>
    </xf>
    <xf numFmtId="0" fontId="14" fillId="18" borderId="0" xfId="0" applyFont="1" applyFill="1" applyAlignment="1">
      <alignment horizontal="center"/>
    </xf>
    <xf numFmtId="0" fontId="0" fillId="18" borderId="30" xfId="0" applyFill="1" applyBorder="1"/>
    <xf numFmtId="0" fontId="78" fillId="18" borderId="0" xfId="0" applyFont="1" applyFill="1" applyBorder="1"/>
    <xf numFmtId="2" fontId="0" fillId="18" borderId="0" xfId="0" quotePrefix="1" applyNumberFormat="1" applyFill="1" applyBorder="1" applyAlignment="1">
      <alignment horizontal="center"/>
    </xf>
    <xf numFmtId="0" fontId="46" fillId="18" borderId="0" xfId="0" applyFont="1" applyFill="1" applyBorder="1" applyAlignment="1"/>
    <xf numFmtId="0" fontId="31" fillId="18" borderId="0" xfId="0" applyFont="1" applyFill="1" applyBorder="1" applyAlignment="1">
      <alignment horizontal="center"/>
    </xf>
    <xf numFmtId="1" fontId="68" fillId="18" borderId="14" xfId="0" applyNumberFormat="1" applyFont="1" applyFill="1" applyBorder="1" applyAlignment="1" applyProtection="1">
      <alignment horizontal="center" vertical="center"/>
      <protection locked="0"/>
    </xf>
    <xf numFmtId="0" fontId="0" fillId="0" borderId="0" xfId="0" applyAlignment="1">
      <alignment horizontal="center" vertical="center" wrapText="1"/>
    </xf>
    <xf numFmtId="0" fontId="0" fillId="18" borderId="0" xfId="0" applyFill="1" applyAlignment="1">
      <alignment horizontal="center" vertical="center" wrapText="1"/>
    </xf>
    <xf numFmtId="0" fontId="0" fillId="18" borderId="0" xfId="0" applyFill="1" applyBorder="1" applyAlignment="1">
      <alignment horizontal="center" vertical="center" wrapText="1"/>
    </xf>
    <xf numFmtId="0" fontId="10" fillId="18" borderId="13" xfId="0" applyFont="1" applyFill="1" applyBorder="1" applyAlignment="1">
      <alignment horizontal="center" vertical="center" wrapText="1"/>
    </xf>
    <xf numFmtId="0" fontId="9" fillId="18" borderId="13" xfId="0" applyFont="1" applyFill="1" applyBorder="1" applyAlignment="1">
      <alignment horizontal="center" vertical="center" wrapText="1"/>
    </xf>
    <xf numFmtId="0" fontId="45" fillId="18" borderId="13" xfId="0" applyFont="1" applyFill="1" applyBorder="1" applyAlignment="1">
      <alignment horizontal="center" vertical="center" wrapText="1"/>
    </xf>
    <xf numFmtId="0" fontId="9" fillId="18" borderId="13" xfId="0" applyFont="1" applyFill="1" applyBorder="1" applyAlignment="1" applyProtection="1">
      <alignment horizontal="center" vertical="center" wrapText="1"/>
      <protection locked="0"/>
    </xf>
    <xf numFmtId="0" fontId="13" fillId="18" borderId="0" xfId="0" applyFont="1" applyFill="1" applyBorder="1" applyAlignment="1" applyProtection="1">
      <alignment horizontal="center" vertical="center" wrapText="1"/>
      <protection locked="0"/>
    </xf>
    <xf numFmtId="0" fontId="68" fillId="18" borderId="0" xfId="0" applyFont="1" applyFill="1" applyBorder="1" applyAlignment="1" applyProtection="1">
      <alignment horizontal="center" vertical="center" wrapText="1"/>
      <protection locked="0"/>
    </xf>
    <xf numFmtId="0" fontId="44" fillId="18" borderId="0" xfId="0" applyFont="1" applyFill="1" applyAlignment="1">
      <alignment horizontal="center" vertical="center" wrapText="1"/>
    </xf>
    <xf numFmtId="0" fontId="10" fillId="18" borderId="0" xfId="0" applyFont="1" applyFill="1" applyBorder="1" applyAlignment="1">
      <alignment horizontal="center" vertical="center" wrapText="1"/>
    </xf>
    <xf numFmtId="0" fontId="32" fillId="18" borderId="17" xfId="0" applyFont="1" applyFill="1" applyBorder="1" applyAlignment="1"/>
    <xf numFmtId="0" fontId="32" fillId="18" borderId="41" xfId="0" applyFont="1" applyFill="1" applyBorder="1" applyAlignment="1"/>
    <xf numFmtId="0" fontId="0" fillId="18" borderId="25" xfId="0" applyFill="1" applyBorder="1" applyAlignment="1"/>
    <xf numFmtId="0" fontId="12" fillId="18" borderId="0" xfId="0" applyFont="1" applyFill="1" applyBorder="1" applyAlignment="1">
      <alignment horizontal="center"/>
    </xf>
    <xf numFmtId="0" fontId="34" fillId="18" borderId="0" xfId="0" applyFont="1" applyFill="1" applyBorder="1"/>
    <xf numFmtId="0" fontId="1" fillId="18" borderId="55" xfId="0" applyFont="1" applyFill="1" applyBorder="1" applyAlignment="1">
      <alignment horizontal="centerContinuous" vertical="center"/>
    </xf>
    <xf numFmtId="1" fontId="0" fillId="18" borderId="0" xfId="0" applyNumberFormat="1" applyFill="1"/>
    <xf numFmtId="0" fontId="40" fillId="18" borderId="0" xfId="0" applyFont="1" applyFill="1"/>
    <xf numFmtId="0" fontId="89" fillId="18" borderId="0" xfId="0" applyFont="1" applyFill="1"/>
    <xf numFmtId="0" fontId="90" fillId="18" borderId="0" xfId="0" applyFont="1" applyFill="1"/>
    <xf numFmtId="0" fontId="91" fillId="0" borderId="0" xfId="0" applyFont="1" applyAlignment="1">
      <alignment horizontal="center"/>
    </xf>
    <xf numFmtId="0" fontId="91" fillId="18" borderId="0" xfId="0" applyFont="1" applyFill="1" applyAlignment="1">
      <alignment horizontal="center"/>
    </xf>
    <xf numFmtId="0" fontId="5" fillId="18" borderId="36" xfId="0" applyFont="1" applyFill="1" applyBorder="1" applyAlignment="1">
      <alignment vertical="top" wrapText="1"/>
    </xf>
    <xf numFmtId="0" fontId="5" fillId="18" borderId="36" xfId="0" applyFont="1" applyFill="1" applyBorder="1" applyAlignment="1" applyProtection="1">
      <alignment vertical="top" wrapText="1"/>
      <protection locked="0"/>
    </xf>
    <xf numFmtId="0" fontId="5" fillId="18" borderId="36" xfId="0" applyFont="1" applyFill="1" applyBorder="1" applyAlignment="1" applyProtection="1">
      <alignment horizontal="center" vertical="top" wrapText="1"/>
      <protection locked="0"/>
    </xf>
    <xf numFmtId="0" fontId="5" fillId="18" borderId="37" xfId="0" applyFont="1" applyFill="1" applyBorder="1" applyAlignment="1" applyProtection="1">
      <alignment vertical="top" wrapText="1"/>
      <protection locked="0"/>
    </xf>
    <xf numFmtId="0" fontId="94" fillId="0" borderId="10" xfId="0" applyFont="1" applyBorder="1"/>
    <xf numFmtId="0" fontId="94" fillId="0" borderId="15" xfId="0" applyFont="1" applyBorder="1" applyAlignment="1">
      <alignment horizontal="center"/>
    </xf>
    <xf numFmtId="0" fontId="94" fillId="0" borderId="13" xfId="0" applyFont="1" applyBorder="1" applyAlignment="1">
      <alignment horizontal="center"/>
    </xf>
    <xf numFmtId="0" fontId="94" fillId="0" borderId="30" xfId="0" applyFont="1" applyBorder="1" applyAlignment="1">
      <alignment horizontal="center"/>
    </xf>
    <xf numFmtId="0" fontId="5" fillId="0" borderId="39" xfId="0" applyFont="1" applyFill="1" applyBorder="1" applyAlignment="1">
      <alignment horizontal="center" vertical="center" wrapText="1"/>
    </xf>
    <xf numFmtId="0" fontId="5" fillId="0" borderId="39" xfId="0" applyFont="1" applyFill="1" applyBorder="1" applyAlignment="1">
      <alignment horizontal="center" vertical="top"/>
    </xf>
    <xf numFmtId="0" fontId="5" fillId="0" borderId="38" xfId="0" applyFont="1" applyFill="1" applyBorder="1" applyAlignment="1">
      <alignment horizontal="center" vertical="top"/>
    </xf>
    <xf numFmtId="167" fontId="5" fillId="18" borderId="13" xfId="0" applyNumberFormat="1" applyFont="1" applyFill="1" applyBorder="1" applyAlignment="1" applyProtection="1">
      <alignment horizontal="center"/>
      <protection locked="0"/>
    </xf>
    <xf numFmtId="0" fontId="5" fillId="18" borderId="13" xfId="0" applyFont="1" applyFill="1" applyBorder="1" applyAlignment="1" applyProtection="1">
      <protection locked="0"/>
    </xf>
    <xf numFmtId="0" fontId="5" fillId="18" borderId="22" xfId="0" applyFont="1" applyFill="1" applyBorder="1" applyAlignment="1" applyProtection="1">
      <protection locked="0"/>
    </xf>
    <xf numFmtId="0" fontId="9" fillId="18" borderId="0" xfId="0" applyFont="1" applyFill="1" applyAlignment="1">
      <alignment vertical="center"/>
    </xf>
    <xf numFmtId="0" fontId="13" fillId="18" borderId="0" xfId="0" applyFont="1" applyFill="1" applyBorder="1" applyAlignment="1" applyProtection="1">
      <alignment horizontal="left"/>
      <protection locked="0"/>
    </xf>
    <xf numFmtId="0" fontId="72" fillId="18" borderId="10" xfId="0" applyFont="1" applyFill="1" applyBorder="1"/>
    <xf numFmtId="0" fontId="96" fillId="18" borderId="10" xfId="0" applyFont="1" applyFill="1" applyBorder="1" applyAlignment="1">
      <alignment horizontal="center"/>
    </xf>
    <xf numFmtId="0" fontId="72" fillId="18" borderId="10" xfId="0" applyFont="1" applyFill="1" applyBorder="1" applyAlignment="1">
      <alignment horizontal="center"/>
    </xf>
    <xf numFmtId="0" fontId="11" fillId="18" borderId="0" xfId="0" quotePrefix="1" applyFont="1" applyFill="1" applyBorder="1" applyAlignment="1">
      <alignment horizontal="center"/>
    </xf>
    <xf numFmtId="0" fontId="11" fillId="18" borderId="0" xfId="0" applyFont="1" applyFill="1" applyBorder="1" applyAlignment="1">
      <alignment horizontal="left"/>
    </xf>
    <xf numFmtId="0" fontId="5" fillId="18" borderId="44" xfId="0" applyFont="1" applyFill="1" applyBorder="1" applyAlignment="1"/>
    <xf numFmtId="0" fontId="0" fillId="18" borderId="38" xfId="0" applyFill="1" applyBorder="1" applyAlignment="1"/>
    <xf numFmtId="0" fontId="0" fillId="18" borderId="35" xfId="0" applyFill="1" applyBorder="1" applyAlignment="1"/>
    <xf numFmtId="0" fontId="0" fillId="18" borderId="12" xfId="0" applyFill="1" applyBorder="1" applyAlignment="1"/>
    <xf numFmtId="0" fontId="16" fillId="18" borderId="0" xfId="0" applyFont="1" applyFill="1" applyBorder="1"/>
    <xf numFmtId="0" fontId="11" fillId="18" borderId="0" xfId="0" applyFont="1" applyFill="1" applyBorder="1" applyAlignment="1" applyProtection="1">
      <alignment horizontal="left"/>
      <protection locked="0"/>
    </xf>
    <xf numFmtId="0" fontId="5" fillId="26" borderId="0" xfId="0" applyFont="1" applyFill="1" applyBorder="1"/>
    <xf numFmtId="166" fontId="0" fillId="26" borderId="0" xfId="0" applyNumberFormat="1" applyFill="1" applyBorder="1" applyAlignment="1" applyProtection="1">
      <alignment horizontal="center"/>
      <protection locked="0"/>
    </xf>
    <xf numFmtId="0" fontId="0" fillId="26" borderId="0" xfId="0" applyFill="1" applyBorder="1" applyAlignment="1">
      <alignment horizontal="centerContinuous"/>
    </xf>
    <xf numFmtId="2" fontId="5" fillId="18" borderId="22" xfId="0" applyNumberFormat="1" applyFont="1" applyFill="1" applyBorder="1" applyAlignment="1" applyProtection="1">
      <alignment horizontal="center"/>
      <protection locked="0"/>
    </xf>
    <xf numFmtId="0" fontId="5" fillId="18" borderId="24" xfId="0" applyFont="1" applyFill="1" applyBorder="1" applyAlignment="1" applyProtection="1">
      <protection locked="0"/>
    </xf>
    <xf numFmtId="0" fontId="5" fillId="18" borderId="27" xfId="0" applyFont="1" applyFill="1" applyBorder="1" applyAlignment="1">
      <alignment wrapText="1"/>
    </xf>
    <xf numFmtId="0" fontId="5" fillId="18" borderId="66" xfId="0" applyFont="1" applyFill="1" applyBorder="1" applyAlignment="1" applyProtection="1">
      <protection locked="0"/>
    </xf>
    <xf numFmtId="0" fontId="5" fillId="18" borderId="19" xfId="0" applyFont="1" applyFill="1" applyBorder="1" applyAlignment="1" applyProtection="1">
      <protection locked="0"/>
    </xf>
    <xf numFmtId="0" fontId="5" fillId="18" borderId="20" xfId="0" applyFont="1" applyFill="1" applyBorder="1" applyAlignment="1" applyProtection="1">
      <protection locked="0"/>
    </xf>
    <xf numFmtId="0" fontId="5" fillId="18" borderId="21" xfId="0" applyFont="1" applyFill="1" applyBorder="1" applyAlignment="1" applyProtection="1">
      <protection locked="0"/>
    </xf>
    <xf numFmtId="0" fontId="5" fillId="18" borderId="23" xfId="0" applyFont="1" applyFill="1" applyBorder="1" applyAlignment="1" applyProtection="1">
      <protection locked="0"/>
    </xf>
    <xf numFmtId="0" fontId="5" fillId="18" borderId="67" xfId="0" applyFont="1" applyFill="1" applyBorder="1" applyAlignment="1">
      <alignment horizontal="center" wrapText="1"/>
    </xf>
    <xf numFmtId="167" fontId="25" fillId="18" borderId="14" xfId="0" applyNumberFormat="1" applyFont="1" applyFill="1" applyBorder="1" applyAlignment="1" applyProtection="1">
      <alignment horizontal="center"/>
      <protection locked="0"/>
    </xf>
    <xf numFmtId="167" fontId="5" fillId="18" borderId="32" xfId="0" applyNumberFormat="1" applyFont="1" applyFill="1" applyBorder="1" applyAlignment="1" applyProtection="1">
      <alignment horizontal="center"/>
      <protection locked="0"/>
    </xf>
    <xf numFmtId="2" fontId="5" fillId="18" borderId="31" xfId="0" applyNumberFormat="1" applyFont="1" applyFill="1" applyBorder="1" applyAlignment="1" applyProtection="1">
      <alignment horizontal="center"/>
      <protection locked="0"/>
    </xf>
    <xf numFmtId="0" fontId="4" fillId="18" borderId="0" xfId="0" applyFont="1" applyFill="1" applyBorder="1" applyAlignment="1" applyProtection="1">
      <alignment horizontal="left"/>
      <protection locked="0"/>
    </xf>
    <xf numFmtId="0" fontId="40" fillId="18" borderId="13" xfId="0" applyFont="1" applyFill="1" applyBorder="1" applyAlignment="1" applyProtection="1">
      <alignment horizontal="center" wrapText="1"/>
      <protection locked="0"/>
    </xf>
    <xf numFmtId="2" fontId="5" fillId="18" borderId="13" xfId="0" applyNumberFormat="1" applyFont="1" applyFill="1" applyBorder="1" applyAlignment="1" applyProtection="1">
      <alignment horizontal="center" wrapText="1"/>
      <protection locked="0"/>
    </xf>
    <xf numFmtId="0" fontId="40" fillId="18" borderId="22" xfId="0" applyFont="1" applyFill="1" applyBorder="1" applyAlignment="1" applyProtection="1">
      <alignment horizontal="center" wrapText="1"/>
      <protection locked="0"/>
    </xf>
    <xf numFmtId="167" fontId="5" fillId="18" borderId="22" xfId="0" applyNumberFormat="1" applyFont="1" applyFill="1" applyBorder="1" applyAlignment="1" applyProtection="1">
      <alignment horizontal="center"/>
      <protection locked="0"/>
    </xf>
    <xf numFmtId="0" fontId="0" fillId="26" borderId="0" xfId="0" applyFill="1"/>
    <xf numFmtId="0" fontId="98" fillId="26" borderId="0" xfId="0" applyFont="1" applyFill="1" applyProtection="1"/>
    <xf numFmtId="0" fontId="4" fillId="26" borderId="0" xfId="0" applyFont="1" applyFill="1" applyProtection="1"/>
    <xf numFmtId="0" fontId="5" fillId="26" borderId="0" xfId="0" applyFont="1" applyFill="1" applyBorder="1" applyAlignment="1" applyProtection="1">
      <alignment horizontal="left"/>
      <protection locked="0"/>
    </xf>
    <xf numFmtId="0" fontId="5" fillId="26" borderId="0" xfId="0" applyFont="1" applyFill="1" applyBorder="1" applyProtection="1"/>
    <xf numFmtId="0" fontId="5" fillId="26" borderId="45" xfId="0" applyFont="1" applyFill="1" applyBorder="1" applyProtection="1"/>
    <xf numFmtId="0" fontId="5" fillId="26" borderId="46" xfId="0" applyFont="1" applyFill="1" applyBorder="1" applyProtection="1"/>
    <xf numFmtId="166" fontId="5" fillId="26" borderId="13" xfId="0" applyNumberFormat="1" applyFont="1" applyFill="1" applyBorder="1" applyAlignment="1" applyProtection="1">
      <alignment horizontal="center"/>
      <protection locked="0"/>
    </xf>
    <xf numFmtId="0" fontId="98" fillId="26" borderId="0" xfId="0" applyFont="1" applyFill="1" applyAlignment="1" applyProtection="1">
      <alignment horizontal="left"/>
    </xf>
    <xf numFmtId="0" fontId="100" fillId="26" borderId="0" xfId="0" applyFont="1" applyFill="1" applyProtection="1"/>
    <xf numFmtId="0" fontId="1" fillId="26" borderId="0" xfId="0" applyFont="1" applyFill="1" applyBorder="1" applyAlignment="1" applyProtection="1">
      <alignment horizontal="left"/>
      <protection locked="0"/>
    </xf>
    <xf numFmtId="0" fontId="4" fillId="26" borderId="0" xfId="0" applyFont="1" applyFill="1" applyBorder="1" applyAlignment="1" applyProtection="1">
      <alignment horizontal="centerContinuous"/>
    </xf>
    <xf numFmtId="0" fontId="5" fillId="26" borderId="0" xfId="0" applyFont="1" applyFill="1" applyBorder="1" applyAlignment="1" applyProtection="1">
      <alignment horizontal="centerContinuous"/>
    </xf>
    <xf numFmtId="0" fontId="5" fillId="26" borderId="0" xfId="0" applyFont="1" applyFill="1" applyProtection="1"/>
    <xf numFmtId="0" fontId="5" fillId="26" borderId="0" xfId="0" applyFont="1" applyFill="1" applyAlignment="1" applyProtection="1">
      <alignment horizontal="left"/>
    </xf>
    <xf numFmtId="0" fontId="6" fillId="26" borderId="0" xfId="0" applyFont="1" applyFill="1" applyBorder="1" applyAlignment="1" applyProtection="1">
      <alignment horizontal="left"/>
      <protection locked="0"/>
    </xf>
    <xf numFmtId="0" fontId="6" fillId="26" borderId="0" xfId="0" applyFont="1" applyFill="1" applyBorder="1" applyAlignment="1" applyProtection="1">
      <alignment horizontal="left"/>
    </xf>
    <xf numFmtId="0" fontId="5" fillId="26" borderId="0" xfId="0" applyFont="1" applyFill="1" applyBorder="1" applyAlignment="1" applyProtection="1">
      <alignment horizontal="left"/>
    </xf>
    <xf numFmtId="0" fontId="6" fillId="26" borderId="0" xfId="0" applyFont="1" applyFill="1" applyAlignment="1" applyProtection="1">
      <alignment horizontal="left"/>
    </xf>
    <xf numFmtId="0" fontId="6" fillId="26" borderId="0" xfId="0" applyFont="1" applyFill="1" applyAlignment="1" applyProtection="1">
      <alignment horizontal="right"/>
    </xf>
    <xf numFmtId="0" fontId="5" fillId="26" borderId="16" xfId="0" applyFont="1" applyFill="1" applyBorder="1" applyAlignment="1" applyProtection="1">
      <alignment horizontal="left"/>
    </xf>
    <xf numFmtId="0" fontId="5" fillId="26" borderId="41" xfId="0" applyFont="1" applyFill="1" applyBorder="1" applyProtection="1"/>
    <xf numFmtId="0" fontId="6" fillId="26" borderId="11" xfId="0" applyFont="1" applyFill="1" applyBorder="1" applyAlignment="1" applyProtection="1">
      <alignment horizontal="center"/>
    </xf>
    <xf numFmtId="2" fontId="6" fillId="26" borderId="25" xfId="0" applyNumberFormat="1" applyFont="1" applyFill="1" applyBorder="1" applyAlignment="1" applyProtection="1">
      <alignment horizontal="center"/>
    </xf>
    <xf numFmtId="0" fontId="5" fillId="26" borderId="0" xfId="0" applyNumberFormat="1" applyFont="1" applyFill="1" applyBorder="1" applyAlignment="1" applyProtection="1">
      <alignment horizontal="left"/>
    </xf>
    <xf numFmtId="14" fontId="5" fillId="26" borderId="0" xfId="0" applyNumberFormat="1" applyFont="1" applyFill="1" applyAlignment="1" applyProtection="1">
      <alignment horizontal="left"/>
    </xf>
    <xf numFmtId="0" fontId="5" fillId="26" borderId="44" xfId="0" applyFont="1" applyFill="1" applyBorder="1" applyProtection="1"/>
    <xf numFmtId="0" fontId="5" fillId="26" borderId="0" xfId="0" applyNumberFormat="1" applyFont="1" applyFill="1" applyAlignment="1" applyProtection="1">
      <alignment horizontal="left"/>
    </xf>
    <xf numFmtId="0" fontId="5" fillId="26" borderId="0" xfId="0" applyFont="1" applyFill="1" applyAlignment="1" applyProtection="1">
      <alignment horizontal="center"/>
    </xf>
    <xf numFmtId="166" fontId="5" fillId="26" borderId="0" xfId="0" applyNumberFormat="1" applyFont="1" applyFill="1" applyBorder="1" applyAlignment="1" applyProtection="1">
      <alignment horizontal="right"/>
    </xf>
    <xf numFmtId="166" fontId="5" fillId="26" borderId="0" xfId="0" applyNumberFormat="1" applyFont="1" applyFill="1" applyBorder="1" applyAlignment="1" applyProtection="1">
      <alignment horizontal="left"/>
    </xf>
    <xf numFmtId="0" fontId="5" fillId="26" borderId="0" xfId="0" applyFont="1" applyFill="1"/>
    <xf numFmtId="0" fontId="82" fillId="26" borderId="35" xfId="0" applyFont="1" applyFill="1" applyBorder="1" applyAlignment="1" applyProtection="1">
      <alignment horizontal="center"/>
    </xf>
    <xf numFmtId="0" fontId="82" fillId="26" borderId="0" xfId="0" applyFont="1" applyFill="1" applyBorder="1" applyAlignment="1" applyProtection="1">
      <alignment horizontal="center"/>
    </xf>
    <xf numFmtId="0" fontId="6" fillId="26" borderId="35" xfId="0" applyFont="1" applyFill="1" applyBorder="1" applyAlignment="1" applyProtection="1">
      <alignment horizontal="center"/>
    </xf>
    <xf numFmtId="166" fontId="5" fillId="26" borderId="0" xfId="0" applyNumberFormat="1" applyFont="1" applyFill="1" applyBorder="1" applyAlignment="1" applyProtection="1">
      <alignment horizontal="center"/>
    </xf>
    <xf numFmtId="0" fontId="6" fillId="26" borderId="12" xfId="0" applyFont="1" applyFill="1" applyBorder="1" applyAlignment="1" applyProtection="1">
      <alignment horizontal="center"/>
    </xf>
    <xf numFmtId="166" fontId="5" fillId="26" borderId="10" xfId="0" applyNumberFormat="1" applyFont="1" applyFill="1" applyBorder="1" applyAlignment="1" applyProtection="1">
      <alignment horizontal="center"/>
    </xf>
    <xf numFmtId="0" fontId="6" fillId="26" borderId="54" xfId="0" applyFont="1" applyFill="1" applyBorder="1" applyAlignment="1" applyProtection="1">
      <alignment horizontal="center"/>
    </xf>
    <xf numFmtId="166" fontId="5" fillId="26" borderId="54" xfId="0" applyNumberFormat="1" applyFont="1" applyFill="1" applyBorder="1" applyAlignment="1" applyProtection="1">
      <alignment horizontal="center"/>
    </xf>
    <xf numFmtId="166" fontId="5" fillId="26" borderId="37" xfId="0" applyNumberFormat="1" applyFont="1" applyFill="1" applyBorder="1" applyAlignment="1" applyProtection="1">
      <alignment horizontal="center"/>
    </xf>
    <xf numFmtId="165" fontId="5" fillId="26" borderId="37" xfId="0" applyNumberFormat="1" applyFont="1" applyFill="1" applyBorder="1" applyAlignment="1" applyProtection="1">
      <alignment horizontal="center"/>
    </xf>
    <xf numFmtId="0" fontId="6" fillId="26" borderId="36" xfId="0" applyFont="1" applyFill="1" applyBorder="1" applyAlignment="1" applyProtection="1">
      <alignment horizontal="left"/>
    </xf>
    <xf numFmtId="166" fontId="5" fillId="26" borderId="38" xfId="0" applyNumberFormat="1" applyFont="1" applyFill="1" applyBorder="1" applyAlignment="1" applyProtection="1">
      <alignment horizontal="left"/>
    </xf>
    <xf numFmtId="166" fontId="5" fillId="26" borderId="36" xfId="0" applyNumberFormat="1" applyFont="1" applyFill="1" applyBorder="1" applyAlignment="1" applyProtection="1">
      <alignment horizontal="left"/>
    </xf>
    <xf numFmtId="165" fontId="5" fillId="26" borderId="38" xfId="0" applyNumberFormat="1" applyFont="1" applyFill="1" applyBorder="1" applyAlignment="1" applyProtection="1">
      <alignment horizontal="left"/>
    </xf>
    <xf numFmtId="0" fontId="82" fillId="26" borderId="34" xfId="0" applyFont="1" applyFill="1" applyBorder="1" applyAlignment="1" applyProtection="1">
      <alignment horizontal="left"/>
    </xf>
    <xf numFmtId="165" fontId="5" fillId="26" borderId="35" xfId="0" applyNumberFormat="1" applyFont="1" applyFill="1" applyBorder="1" applyAlignment="1" applyProtection="1">
      <alignment horizontal="left"/>
    </xf>
    <xf numFmtId="166" fontId="6" fillId="26" borderId="34" xfId="0" applyNumberFormat="1" applyFont="1" applyFill="1" applyBorder="1" applyAlignment="1" applyProtection="1">
      <alignment horizontal="left"/>
    </xf>
    <xf numFmtId="166" fontId="68" fillId="26" borderId="35" xfId="0" applyNumberFormat="1" applyFont="1" applyFill="1" applyBorder="1" applyAlignment="1" applyProtection="1">
      <alignment horizontal="left"/>
    </xf>
    <xf numFmtId="0" fontId="6" fillId="26" borderId="34" xfId="0" applyFont="1" applyFill="1" applyBorder="1" applyAlignment="1" applyProtection="1">
      <alignment horizontal="left"/>
    </xf>
    <xf numFmtId="166" fontId="5" fillId="26" borderId="35" xfId="0" applyNumberFormat="1" applyFont="1" applyFill="1" applyBorder="1" applyAlignment="1" applyProtection="1">
      <alignment horizontal="left"/>
    </xf>
    <xf numFmtId="0" fontId="82" fillId="27" borderId="0" xfId="0" applyFont="1" applyFill="1" applyBorder="1" applyAlignment="1" applyProtection="1">
      <alignment horizontal="centerContinuous"/>
    </xf>
    <xf numFmtId="0" fontId="5" fillId="27" borderId="0" xfId="0" applyFont="1" applyFill="1" applyBorder="1" applyAlignment="1">
      <alignment horizontal="centerContinuous"/>
    </xf>
    <xf numFmtId="0" fontId="102" fillId="26" borderId="0" xfId="0" applyFont="1" applyFill="1" applyBorder="1" applyAlignment="1" applyProtection="1">
      <alignment horizontal="center"/>
    </xf>
    <xf numFmtId="0" fontId="5" fillId="26" borderId="0" xfId="0" applyFont="1" applyFill="1" applyBorder="1" applyAlignment="1">
      <alignment horizontal="centerContinuous"/>
    </xf>
    <xf numFmtId="0" fontId="5" fillId="26" borderId="29" xfId="0" applyFont="1" applyFill="1" applyBorder="1" applyProtection="1"/>
    <xf numFmtId="166" fontId="5" fillId="26" borderId="12" xfId="0" applyNumberFormat="1" applyFont="1" applyFill="1" applyBorder="1" applyProtection="1"/>
    <xf numFmtId="0" fontId="6" fillId="26" borderId="29" xfId="0" applyFont="1" applyFill="1" applyBorder="1" applyAlignment="1" applyProtection="1">
      <alignment horizontal="left"/>
    </xf>
    <xf numFmtId="170" fontId="5" fillId="26" borderId="12" xfId="0" applyNumberFormat="1" applyFont="1" applyFill="1" applyBorder="1" applyAlignment="1" applyProtection="1">
      <alignment horizontal="left"/>
    </xf>
    <xf numFmtId="0" fontId="5" fillId="26" borderId="36" xfId="0" applyFont="1" applyFill="1" applyBorder="1" applyProtection="1"/>
    <xf numFmtId="166" fontId="5" fillId="26" borderId="38" xfId="0" applyNumberFormat="1" applyFont="1" applyFill="1" applyBorder="1" applyProtection="1"/>
    <xf numFmtId="170" fontId="5" fillId="26" borderId="35" xfId="0" applyNumberFormat="1" applyFont="1" applyFill="1" applyBorder="1" applyAlignment="1" applyProtection="1">
      <alignment horizontal="left"/>
    </xf>
    <xf numFmtId="166" fontId="23" fillId="26" borderId="35" xfId="0" applyNumberFormat="1" applyFont="1" applyFill="1" applyBorder="1" applyAlignment="1" applyProtection="1">
      <alignment horizontal="left"/>
    </xf>
    <xf numFmtId="166" fontId="20" fillId="26" borderId="35" xfId="0" applyNumberFormat="1" applyFont="1" applyFill="1" applyBorder="1" applyAlignment="1" applyProtection="1">
      <alignment horizontal="left"/>
    </xf>
    <xf numFmtId="0" fontId="5" fillId="26" borderId="29" xfId="0" applyFont="1" applyFill="1" applyBorder="1" applyAlignment="1" applyProtection="1">
      <alignment horizontal="centerContinuous"/>
    </xf>
    <xf numFmtId="165" fontId="5" fillId="26" borderId="12" xfId="0" applyNumberFormat="1" applyFont="1" applyFill="1" applyBorder="1" applyAlignment="1" applyProtection="1">
      <alignment horizontal="centerContinuous"/>
    </xf>
    <xf numFmtId="166" fontId="5" fillId="26" borderId="29" xfId="0" applyNumberFormat="1" applyFont="1" applyFill="1" applyBorder="1" applyAlignment="1" applyProtection="1">
      <alignment horizontal="left"/>
    </xf>
    <xf numFmtId="165" fontId="5" fillId="26" borderId="12" xfId="0" applyNumberFormat="1" applyFont="1" applyFill="1" applyBorder="1" applyAlignment="1" applyProtection="1">
      <alignment horizontal="left"/>
    </xf>
    <xf numFmtId="165" fontId="5" fillId="26" borderId="0" xfId="0" applyNumberFormat="1" applyFont="1" applyFill="1" applyBorder="1" applyAlignment="1" applyProtection="1">
      <alignment horizontal="centerContinuous"/>
    </xf>
    <xf numFmtId="165" fontId="5" fillId="26" borderId="0" xfId="0" applyNumberFormat="1" applyFont="1" applyFill="1" applyBorder="1" applyAlignment="1" applyProtection="1">
      <alignment horizontal="left"/>
    </xf>
    <xf numFmtId="0" fontId="103" fillId="26" borderId="0" xfId="0" applyFont="1" applyFill="1" applyBorder="1" applyAlignment="1" applyProtection="1">
      <alignment horizontal="center"/>
    </xf>
    <xf numFmtId="166" fontId="38" fillId="26" borderId="0" xfId="0" applyNumberFormat="1" applyFont="1" applyFill="1" applyBorder="1" applyAlignment="1" applyProtection="1">
      <alignment horizontal="center"/>
    </xf>
    <xf numFmtId="165" fontId="38" fillId="26" borderId="0" xfId="0" applyNumberFormat="1" applyFont="1" applyFill="1" applyBorder="1" applyAlignment="1" applyProtection="1">
      <alignment horizontal="center"/>
    </xf>
    <xf numFmtId="0" fontId="104" fillId="26" borderId="0" xfId="0" applyFont="1" applyFill="1" applyBorder="1" applyAlignment="1" applyProtection="1">
      <alignment horizontal="centerContinuous"/>
    </xf>
    <xf numFmtId="165" fontId="0" fillId="26" borderId="0" xfId="0" applyNumberFormat="1" applyFill="1" applyBorder="1" applyAlignment="1" applyProtection="1">
      <alignment horizontal="centerContinuous"/>
    </xf>
    <xf numFmtId="0" fontId="105" fillId="26" borderId="0" xfId="0" applyFont="1" applyFill="1" applyBorder="1" applyProtection="1"/>
    <xf numFmtId="166" fontId="103" fillId="26" borderId="0" xfId="0" applyNumberFormat="1" applyFont="1" applyFill="1" applyBorder="1" applyAlignment="1" applyProtection="1">
      <alignment horizontal="right"/>
    </xf>
    <xf numFmtId="165" fontId="106" fillId="26" borderId="0" xfId="0" applyNumberFormat="1" applyFont="1" applyFill="1" applyBorder="1" applyAlignment="1" applyProtection="1">
      <alignment horizontal="left"/>
    </xf>
    <xf numFmtId="0" fontId="103" fillId="26" borderId="0" xfId="0" applyFont="1" applyFill="1" applyBorder="1" applyAlignment="1" applyProtection="1">
      <alignment horizontal="right"/>
    </xf>
    <xf numFmtId="166" fontId="38" fillId="26" borderId="0" xfId="0" applyNumberFormat="1" applyFont="1" applyFill="1" applyBorder="1" applyAlignment="1" applyProtection="1">
      <alignment horizontal="left"/>
    </xf>
    <xf numFmtId="166" fontId="106" fillId="26" borderId="0" xfId="0" applyNumberFormat="1" applyFont="1" applyFill="1" applyBorder="1" applyAlignment="1" applyProtection="1">
      <alignment horizontal="left"/>
    </xf>
    <xf numFmtId="0" fontId="107" fillId="26" borderId="0" xfId="0" applyFont="1" applyFill="1" applyBorder="1" applyAlignment="1" applyProtection="1">
      <alignment horizontal="left"/>
    </xf>
    <xf numFmtId="0" fontId="0" fillId="26" borderId="0" xfId="0" applyFill="1" applyBorder="1" applyProtection="1"/>
    <xf numFmtId="165" fontId="0" fillId="26" borderId="0" xfId="0" applyNumberFormat="1" applyFill="1" applyBorder="1" applyProtection="1"/>
    <xf numFmtId="0" fontId="0" fillId="26" borderId="0" xfId="0" applyFill="1" applyBorder="1" applyAlignment="1" applyProtection="1">
      <alignment horizontal="centerContinuous"/>
    </xf>
    <xf numFmtId="0" fontId="108" fillId="26" borderId="0" xfId="0" applyFont="1" applyFill="1" applyBorder="1" applyProtection="1"/>
    <xf numFmtId="165" fontId="0" fillId="26" borderId="0" xfId="0" applyNumberFormat="1" applyFill="1" applyBorder="1" applyAlignment="1" applyProtection="1">
      <alignment horizontal="left"/>
    </xf>
    <xf numFmtId="0" fontId="6" fillId="26" borderId="36" xfId="0" applyFont="1" applyFill="1" applyBorder="1" applyAlignment="1" applyProtection="1">
      <alignment horizontal="center"/>
    </xf>
    <xf numFmtId="166" fontId="5" fillId="26" borderId="38" xfId="0" applyNumberFormat="1" applyFont="1" applyFill="1" applyBorder="1" applyAlignment="1" applyProtection="1">
      <alignment horizontal="center"/>
    </xf>
    <xf numFmtId="166" fontId="5" fillId="26" borderId="36" xfId="0" applyNumberFormat="1" applyFont="1" applyFill="1" applyBorder="1" applyAlignment="1" applyProtection="1">
      <alignment horizontal="center"/>
    </xf>
    <xf numFmtId="165" fontId="5" fillId="26" borderId="38" xfId="0" applyNumberFormat="1" applyFont="1" applyFill="1" applyBorder="1" applyAlignment="1" applyProtection="1">
      <alignment horizontal="center"/>
    </xf>
    <xf numFmtId="0" fontId="82" fillId="26" borderId="34" xfId="0" applyFont="1" applyFill="1" applyBorder="1" applyAlignment="1" applyProtection="1">
      <alignment horizontal="centerContinuous"/>
    </xf>
    <xf numFmtId="165" fontId="5" fillId="26" borderId="35" xfId="0" applyNumberFormat="1" applyFont="1" applyFill="1" applyBorder="1" applyAlignment="1" applyProtection="1">
      <alignment horizontal="centerContinuous"/>
    </xf>
    <xf numFmtId="0" fontId="105" fillId="26" borderId="0" xfId="0" applyFont="1" applyFill="1" applyProtection="1"/>
    <xf numFmtId="166" fontId="6" fillId="26" borderId="34" xfId="0" applyNumberFormat="1" applyFont="1" applyFill="1" applyBorder="1" applyAlignment="1" applyProtection="1">
      <alignment horizontal="right"/>
    </xf>
    <xf numFmtId="0" fontId="6" fillId="26" borderId="34" xfId="0" applyFont="1" applyFill="1" applyBorder="1" applyAlignment="1" applyProtection="1">
      <alignment horizontal="right"/>
    </xf>
    <xf numFmtId="0" fontId="6" fillId="26" borderId="34" xfId="0" applyFont="1" applyFill="1" applyBorder="1" applyProtection="1"/>
    <xf numFmtId="0" fontId="5" fillId="26" borderId="34" xfId="0" applyFont="1" applyFill="1" applyBorder="1" applyProtection="1"/>
    <xf numFmtId="166" fontId="5" fillId="26" borderId="35" xfId="0" applyNumberFormat="1" applyFont="1" applyFill="1" applyBorder="1" applyProtection="1"/>
    <xf numFmtId="0" fontId="6" fillId="26" borderId="36" xfId="0" applyFont="1" applyFill="1" applyBorder="1" applyProtection="1"/>
    <xf numFmtId="166" fontId="23" fillId="26" borderId="35" xfId="0" applyNumberFormat="1" applyFont="1" applyFill="1" applyBorder="1" applyAlignment="1" applyProtection="1">
      <alignment horizontal="centerContinuous"/>
    </xf>
    <xf numFmtId="166" fontId="5" fillId="26" borderId="29" xfId="0" applyNumberFormat="1" applyFont="1" applyFill="1" applyBorder="1" applyAlignment="1" applyProtection="1">
      <alignment horizontal="center"/>
    </xf>
    <xf numFmtId="0" fontId="98" fillId="26" borderId="0" xfId="0" applyFont="1" applyFill="1" applyBorder="1" applyProtection="1"/>
    <xf numFmtId="0" fontId="5" fillId="26" borderId="35" xfId="0" applyFont="1" applyFill="1" applyBorder="1"/>
    <xf numFmtId="0" fontId="68" fillId="26" borderId="68" xfId="0" applyFont="1" applyFill="1" applyBorder="1" applyAlignment="1" applyProtection="1">
      <alignment horizontal="centerContinuous"/>
    </xf>
    <xf numFmtId="0" fontId="109" fillId="26" borderId="68" xfId="0" applyFont="1" applyFill="1" applyBorder="1" applyAlignment="1" applyProtection="1">
      <alignment horizontal="centerContinuous"/>
    </xf>
    <xf numFmtId="0" fontId="68" fillId="26" borderId="69" xfId="0" applyFont="1" applyFill="1" applyBorder="1" applyAlignment="1" applyProtection="1">
      <alignment horizontal="centerContinuous"/>
    </xf>
    <xf numFmtId="0" fontId="68" fillId="26" borderId="70" xfId="0" applyFont="1" applyFill="1" applyBorder="1" applyAlignment="1" applyProtection="1">
      <alignment horizontal="centerContinuous"/>
    </xf>
    <xf numFmtId="0" fontId="83" fillId="26" borderId="69" xfId="0" applyFont="1" applyFill="1" applyBorder="1" applyAlignment="1" applyProtection="1">
      <alignment horizontal="centerContinuous"/>
    </xf>
    <xf numFmtId="0" fontId="83" fillId="26" borderId="70" xfId="0" applyFont="1" applyFill="1" applyBorder="1" applyAlignment="1" applyProtection="1">
      <alignment horizontal="centerContinuous"/>
    </xf>
    <xf numFmtId="0" fontId="109" fillId="26" borderId="16" xfId="0" applyFont="1" applyFill="1" applyBorder="1" applyAlignment="1" applyProtection="1">
      <alignment horizontal="center"/>
    </xf>
    <xf numFmtId="0" fontId="109" fillId="26" borderId="17" xfId="0" applyFont="1" applyFill="1" applyBorder="1" applyAlignment="1" applyProtection="1">
      <alignment horizontal="center"/>
    </xf>
    <xf numFmtId="0" fontId="109" fillId="26" borderId="47" xfId="0" applyFont="1" applyFill="1" applyBorder="1" applyAlignment="1" applyProtection="1">
      <alignment horizontal="center"/>
    </xf>
    <xf numFmtId="0" fontId="110" fillId="26" borderId="0" xfId="0" applyFont="1" applyFill="1" applyBorder="1" applyAlignment="1" applyProtection="1">
      <alignment horizontal="center"/>
    </xf>
    <xf numFmtId="0" fontId="110" fillId="26" borderId="17" xfId="0" applyFont="1" applyFill="1" applyBorder="1" applyAlignment="1" applyProtection="1">
      <alignment horizontal="center"/>
    </xf>
    <xf numFmtId="0" fontId="110" fillId="26" borderId="41" xfId="0" applyFont="1" applyFill="1" applyBorder="1" applyAlignment="1" applyProtection="1">
      <alignment horizontal="center"/>
    </xf>
    <xf numFmtId="0" fontId="111" fillId="26" borderId="49" xfId="0" applyFont="1" applyFill="1" applyBorder="1" applyAlignment="1" applyProtection="1">
      <alignment horizontal="centerContinuous"/>
    </xf>
    <xf numFmtId="166" fontId="5" fillId="26" borderId="11" xfId="0" applyNumberFormat="1" applyFont="1" applyFill="1" applyBorder="1" applyAlignment="1" applyProtection="1">
      <alignment horizontal="center"/>
    </xf>
    <xf numFmtId="1" fontId="5" fillId="26" borderId="35" xfId="0" applyNumberFormat="1" applyFont="1" applyFill="1" applyBorder="1" applyAlignment="1" applyProtection="1">
      <alignment horizontal="center"/>
    </xf>
    <xf numFmtId="1" fontId="5" fillId="26" borderId="0" xfId="0" applyNumberFormat="1" applyFont="1" applyFill="1" applyBorder="1" applyAlignment="1" applyProtection="1">
      <alignment horizontal="center"/>
    </xf>
    <xf numFmtId="1" fontId="5" fillId="26" borderId="25" xfId="0" applyNumberFormat="1" applyFont="1" applyFill="1" applyBorder="1" applyAlignment="1" applyProtection="1">
      <alignment horizontal="center"/>
    </xf>
    <xf numFmtId="166" fontId="5" fillId="26" borderId="50" xfId="0" applyNumberFormat="1" applyFont="1" applyFill="1" applyBorder="1" applyAlignment="1" applyProtection="1">
      <alignment horizontal="centerContinuous"/>
    </xf>
    <xf numFmtId="0" fontId="5" fillId="28" borderId="50" xfId="0" applyFont="1" applyFill="1" applyBorder="1" applyAlignment="1" applyProtection="1">
      <alignment horizontal="center"/>
    </xf>
    <xf numFmtId="0" fontId="111" fillId="26" borderId="50" xfId="0" applyFont="1" applyFill="1" applyBorder="1" applyAlignment="1" applyProtection="1">
      <alignment horizontal="center"/>
    </xf>
    <xf numFmtId="166" fontId="5" fillId="26" borderId="71" xfId="0" applyNumberFormat="1" applyFont="1" applyFill="1" applyBorder="1" applyAlignment="1" applyProtection="1">
      <alignment horizontal="center"/>
    </xf>
    <xf numFmtId="166" fontId="5" fillId="26" borderId="16" xfId="0" applyNumberFormat="1" applyFont="1" applyFill="1" applyBorder="1" applyAlignment="1" applyProtection="1">
      <alignment horizontal="center"/>
    </xf>
    <xf numFmtId="166" fontId="5" fillId="26" borderId="17" xfId="0" applyNumberFormat="1" applyFont="1" applyFill="1" applyBorder="1" applyAlignment="1" applyProtection="1">
      <alignment horizontal="center"/>
    </xf>
    <xf numFmtId="165" fontId="5" fillId="26" borderId="17" xfId="0" applyNumberFormat="1" applyFont="1" applyFill="1" applyBorder="1" applyAlignment="1" applyProtection="1">
      <alignment horizontal="center"/>
    </xf>
    <xf numFmtId="1" fontId="5" fillId="26" borderId="47" xfId="0" applyNumberFormat="1" applyFont="1" applyFill="1" applyBorder="1" applyAlignment="1" applyProtection="1">
      <alignment horizontal="center"/>
    </xf>
    <xf numFmtId="1" fontId="5" fillId="26" borderId="17" xfId="0" applyNumberFormat="1" applyFont="1" applyFill="1" applyBorder="1" applyAlignment="1" applyProtection="1">
      <alignment horizontal="center"/>
    </xf>
    <xf numFmtId="1" fontId="5" fillId="26" borderId="41" xfId="0" applyNumberFormat="1" applyFont="1" applyFill="1" applyBorder="1" applyAlignment="1" applyProtection="1">
      <alignment horizontal="center"/>
    </xf>
    <xf numFmtId="0" fontId="112" fillId="26" borderId="68" xfId="0" applyFont="1" applyFill="1" applyBorder="1" applyAlignment="1" applyProtection="1">
      <alignment horizontal="centerContinuous"/>
    </xf>
    <xf numFmtId="0" fontId="113" fillId="26" borderId="69" xfId="0" applyFont="1" applyFill="1" applyBorder="1" applyAlignment="1" applyProtection="1">
      <alignment horizontal="centerContinuous"/>
    </xf>
    <xf numFmtId="0" fontId="113" fillId="26" borderId="70" xfId="0" applyFont="1" applyFill="1" applyBorder="1" applyAlignment="1" applyProtection="1">
      <alignment horizontal="centerContinuous"/>
    </xf>
    <xf numFmtId="165" fontId="5" fillId="26" borderId="0" xfId="0" applyNumberFormat="1" applyFont="1" applyFill="1" applyBorder="1" applyAlignment="1" applyProtection="1">
      <alignment horizontal="center"/>
    </xf>
    <xf numFmtId="165" fontId="110" fillId="26" borderId="0" xfId="0" applyNumberFormat="1" applyFont="1" applyFill="1" applyBorder="1" applyAlignment="1" applyProtection="1">
      <alignment horizontal="center"/>
    </xf>
    <xf numFmtId="1" fontId="110" fillId="26" borderId="25" xfId="0" applyNumberFormat="1" applyFont="1" applyFill="1" applyBorder="1" applyAlignment="1" applyProtection="1">
      <alignment horizontal="center"/>
    </xf>
    <xf numFmtId="0" fontId="112" fillId="26" borderId="27" xfId="0" applyNumberFormat="1" applyFont="1" applyFill="1" applyBorder="1" applyAlignment="1" applyProtection="1">
      <alignment horizontal="center"/>
    </xf>
    <xf numFmtId="0" fontId="112" fillId="26" borderId="56" xfId="0" applyFont="1" applyFill="1" applyBorder="1" applyAlignment="1" applyProtection="1">
      <alignment horizontal="center"/>
    </xf>
    <xf numFmtId="0" fontId="112" fillId="26" borderId="58" xfId="0" applyFont="1" applyFill="1" applyBorder="1" applyAlignment="1" applyProtection="1">
      <alignment horizontal="center"/>
    </xf>
    <xf numFmtId="165" fontId="5" fillId="26" borderId="25" xfId="0" applyNumberFormat="1" applyFont="1" applyFill="1" applyBorder="1" applyAlignment="1" applyProtection="1">
      <alignment horizontal="center"/>
    </xf>
    <xf numFmtId="166" fontId="5" fillId="26" borderId="72" xfId="0" applyNumberFormat="1" applyFont="1" applyFill="1" applyBorder="1" applyAlignment="1" applyProtection="1">
      <alignment horizontal="center"/>
    </xf>
    <xf numFmtId="0" fontId="5" fillId="26" borderId="25" xfId="0" applyFont="1" applyFill="1" applyBorder="1" applyAlignment="1" applyProtection="1">
      <alignment horizontal="center"/>
    </xf>
    <xf numFmtId="166" fontId="5" fillId="26" borderId="73" xfId="0" applyNumberFormat="1" applyFont="1" applyFill="1" applyBorder="1" applyAlignment="1" applyProtection="1">
      <alignment horizontal="center"/>
    </xf>
    <xf numFmtId="166" fontId="5" fillId="26" borderId="45" xfId="0" applyNumberFormat="1" applyFont="1" applyFill="1" applyBorder="1" applyAlignment="1" applyProtection="1">
      <alignment horizontal="center"/>
    </xf>
    <xf numFmtId="0" fontId="5" fillId="26" borderId="46" xfId="0" applyFont="1" applyFill="1" applyBorder="1" applyAlignment="1" applyProtection="1">
      <alignment horizontal="center"/>
    </xf>
    <xf numFmtId="0" fontId="5" fillId="26" borderId="11" xfId="0" applyFont="1" applyFill="1" applyBorder="1" applyProtection="1"/>
    <xf numFmtId="166" fontId="5" fillId="26" borderId="0" xfId="0" applyNumberFormat="1" applyFont="1" applyFill="1" applyBorder="1" applyProtection="1"/>
    <xf numFmtId="0" fontId="68" fillId="26" borderId="44" xfId="0" applyFont="1" applyFill="1" applyBorder="1" applyAlignment="1" applyProtection="1">
      <alignment horizontal="centerContinuous"/>
    </xf>
    <xf numFmtId="0" fontId="109" fillId="26" borderId="44" xfId="0" applyFont="1" applyFill="1" applyBorder="1" applyAlignment="1" applyProtection="1">
      <alignment horizontal="centerContinuous"/>
    </xf>
    <xf numFmtId="0" fontId="68" fillId="26" borderId="45" xfId="0" applyFont="1" applyFill="1" applyBorder="1" applyAlignment="1" applyProtection="1">
      <alignment horizontal="centerContinuous"/>
    </xf>
    <xf numFmtId="0" fontId="68" fillId="26" borderId="46" xfId="0" applyFont="1" applyFill="1" applyBorder="1" applyAlignment="1" applyProtection="1">
      <alignment horizontal="centerContinuous"/>
    </xf>
    <xf numFmtId="0" fontId="83" fillId="26" borderId="45" xfId="0" applyFont="1" applyFill="1" applyBorder="1" applyAlignment="1" applyProtection="1">
      <alignment horizontal="centerContinuous"/>
    </xf>
    <xf numFmtId="0" fontId="83" fillId="26" borderId="46" xfId="0" applyFont="1" applyFill="1" applyBorder="1" applyAlignment="1" applyProtection="1">
      <alignment horizontal="centerContinuous"/>
    </xf>
    <xf numFmtId="0" fontId="5" fillId="26" borderId="0" xfId="0" applyFont="1" applyFill="1" applyAlignment="1">
      <alignment horizontal="centerContinuous"/>
    </xf>
    <xf numFmtId="166" fontId="5" fillId="26" borderId="44" xfId="0" applyNumberFormat="1" applyFont="1" applyFill="1" applyBorder="1" applyAlignment="1" applyProtection="1">
      <alignment horizontal="center"/>
    </xf>
    <xf numFmtId="1" fontId="5" fillId="26" borderId="32" xfId="0" applyNumberFormat="1" applyFont="1" applyFill="1" applyBorder="1" applyAlignment="1" applyProtection="1">
      <alignment horizontal="center"/>
    </xf>
    <xf numFmtId="1" fontId="5" fillId="26" borderId="45" xfId="0" applyNumberFormat="1" applyFont="1" applyFill="1" applyBorder="1" applyAlignment="1" applyProtection="1">
      <alignment horizontal="center"/>
    </xf>
    <xf numFmtId="1" fontId="5" fillId="26" borderId="46" xfId="0" applyNumberFormat="1" applyFont="1" applyFill="1" applyBorder="1" applyAlignment="1" applyProtection="1">
      <alignment horizontal="center"/>
    </xf>
    <xf numFmtId="0" fontId="113" fillId="26" borderId="45" xfId="0" applyFont="1" applyFill="1" applyBorder="1" applyAlignment="1" applyProtection="1">
      <alignment horizontal="centerContinuous"/>
    </xf>
    <xf numFmtId="0" fontId="112" fillId="26" borderId="57" xfId="0" applyNumberFormat="1" applyFont="1" applyFill="1" applyBorder="1" applyAlignment="1" applyProtection="1">
      <alignment horizontal="left"/>
    </xf>
    <xf numFmtId="166" fontId="5" fillId="26" borderId="45" xfId="0" applyNumberFormat="1" applyFont="1" applyFill="1" applyBorder="1" applyProtection="1"/>
    <xf numFmtId="0" fontId="0" fillId="29" borderId="0" xfId="0" applyFill="1" applyProtection="1"/>
    <xf numFmtId="0" fontId="98" fillId="29" borderId="0" xfId="0" applyFont="1" applyFill="1" applyProtection="1"/>
    <xf numFmtId="0" fontId="0" fillId="29" borderId="0" xfId="0" applyFill="1"/>
    <xf numFmtId="0" fontId="4" fillId="29" borderId="0" xfId="0" applyFont="1" applyFill="1" applyProtection="1"/>
    <xf numFmtId="0" fontId="4" fillId="29" borderId="0" xfId="0" applyFont="1" applyFill="1" applyBorder="1" applyProtection="1"/>
    <xf numFmtId="0" fontId="99" fillId="29" borderId="0" xfId="0" applyFont="1" applyFill="1" applyBorder="1" applyAlignment="1" applyProtection="1">
      <alignment horizontal="left"/>
    </xf>
    <xf numFmtId="0" fontId="99" fillId="29" borderId="0" xfId="0" applyFont="1" applyFill="1" applyAlignment="1" applyProtection="1">
      <alignment horizontal="left"/>
    </xf>
    <xf numFmtId="0" fontId="5" fillId="29" borderId="0" xfId="0" applyFont="1" applyFill="1" applyBorder="1" applyAlignment="1" applyProtection="1">
      <alignment horizontal="left"/>
      <protection locked="0"/>
    </xf>
    <xf numFmtId="0" fontId="6" fillId="29" borderId="0" xfId="0" applyFont="1" applyFill="1" applyProtection="1"/>
    <xf numFmtId="166" fontId="99" fillId="29" borderId="0" xfId="0" applyNumberFormat="1" applyFont="1" applyFill="1" applyBorder="1" applyAlignment="1" applyProtection="1">
      <alignment horizontal="left"/>
    </xf>
    <xf numFmtId="166" fontId="101" fillId="29" borderId="0" xfId="0" applyNumberFormat="1" applyFont="1" applyFill="1" applyBorder="1" applyAlignment="1" applyProtection="1">
      <alignment horizontal="right"/>
    </xf>
    <xf numFmtId="0" fontId="94" fillId="29" borderId="0" xfId="0" applyFont="1" applyFill="1"/>
    <xf numFmtId="0" fontId="99" fillId="29" borderId="0" xfId="0" applyFont="1" applyFill="1" applyProtection="1"/>
    <xf numFmtId="0" fontId="99" fillId="29" borderId="0" xfId="0" applyFont="1" applyFill="1" applyBorder="1" applyAlignment="1" applyProtection="1">
      <alignment horizontal="center"/>
    </xf>
    <xf numFmtId="0" fontId="117" fillId="29" borderId="0" xfId="0" applyFont="1" applyFill="1" applyAlignment="1" applyProtection="1"/>
    <xf numFmtId="0" fontId="98" fillId="29" borderId="0" xfId="0" applyFont="1" applyFill="1" applyAlignment="1" applyProtection="1">
      <alignment horizontal="left"/>
    </xf>
    <xf numFmtId="0" fontId="118" fillId="29" borderId="0" xfId="0" applyFont="1" applyFill="1" applyAlignment="1" applyProtection="1">
      <alignment horizontal="center"/>
    </xf>
    <xf numFmtId="0" fontId="98" fillId="30" borderId="30" xfId="0" applyFont="1" applyFill="1" applyBorder="1" applyAlignment="1" applyProtection="1">
      <alignment horizontal="centerContinuous"/>
    </xf>
    <xf numFmtId="0" fontId="98" fillId="30" borderId="54" xfId="0" applyFont="1" applyFill="1" applyBorder="1" applyAlignment="1" applyProtection="1">
      <alignment horizontal="centerContinuous"/>
    </xf>
    <xf numFmtId="0" fontId="0" fillId="30" borderId="54" xfId="0" applyFill="1" applyBorder="1" applyAlignment="1" applyProtection="1">
      <alignment horizontal="centerContinuous"/>
    </xf>
    <xf numFmtId="0" fontId="98" fillId="30" borderId="14" xfId="0" applyFont="1" applyFill="1" applyBorder="1" applyAlignment="1" applyProtection="1">
      <alignment horizontal="centerContinuous"/>
    </xf>
    <xf numFmtId="0" fontId="5" fillId="30" borderId="68" xfId="0" applyFont="1" applyFill="1" applyBorder="1" applyAlignment="1" applyProtection="1">
      <alignment horizontal="centerContinuous"/>
    </xf>
    <xf numFmtId="0" fontId="5" fillId="30" borderId="69" xfId="0" applyFont="1" applyFill="1" applyBorder="1" applyAlignment="1" applyProtection="1">
      <alignment horizontal="centerContinuous"/>
    </xf>
    <xf numFmtId="0" fontId="5" fillId="30" borderId="74" xfId="0" applyFont="1" applyFill="1" applyBorder="1" applyAlignment="1" applyProtection="1">
      <alignment horizontal="centerContinuous"/>
    </xf>
    <xf numFmtId="0" fontId="5" fillId="30" borderId="70" xfId="0" applyFont="1" applyFill="1" applyBorder="1" applyAlignment="1" applyProtection="1">
      <alignment horizontal="centerContinuous"/>
    </xf>
    <xf numFmtId="166" fontId="5" fillId="26" borderId="27" xfId="0" applyNumberFormat="1" applyFont="1" applyFill="1" applyBorder="1" applyAlignment="1" applyProtection="1">
      <alignment horizontal="center"/>
      <protection locked="0"/>
    </xf>
    <xf numFmtId="166" fontId="5" fillId="26" borderId="24" xfId="0" applyNumberFormat="1" applyFont="1" applyFill="1" applyBorder="1" applyAlignment="1" applyProtection="1">
      <alignment horizontal="center"/>
      <protection locked="0"/>
    </xf>
    <xf numFmtId="166" fontId="5" fillId="26" borderId="66" xfId="0" applyNumberFormat="1" applyFont="1" applyFill="1" applyBorder="1" applyAlignment="1" applyProtection="1">
      <alignment horizontal="center"/>
      <protection locked="0"/>
    </xf>
    <xf numFmtId="166" fontId="5" fillId="26" borderId="19" xfId="0" applyNumberFormat="1" applyFont="1" applyFill="1" applyBorder="1" applyAlignment="1" applyProtection="1">
      <alignment horizontal="center"/>
      <protection locked="0"/>
    </xf>
    <xf numFmtId="166" fontId="5" fillId="26" borderId="20" xfId="0" applyNumberFormat="1" applyFont="1" applyFill="1" applyBorder="1" applyAlignment="1" applyProtection="1">
      <alignment horizontal="center"/>
      <protection locked="0"/>
    </xf>
    <xf numFmtId="166" fontId="5" fillId="26" borderId="21" xfId="0" applyNumberFormat="1" applyFont="1" applyFill="1" applyBorder="1" applyAlignment="1" applyProtection="1">
      <alignment horizontal="center"/>
      <protection locked="0"/>
    </xf>
    <xf numFmtId="166" fontId="5" fillId="26" borderId="22" xfId="0" applyNumberFormat="1" applyFont="1" applyFill="1" applyBorder="1" applyAlignment="1" applyProtection="1">
      <alignment horizontal="center"/>
      <protection locked="0"/>
    </xf>
    <xf numFmtId="166" fontId="5" fillId="26" borderId="23" xfId="0" applyNumberFormat="1" applyFont="1" applyFill="1" applyBorder="1" applyAlignment="1" applyProtection="1">
      <alignment horizontal="center"/>
      <protection locked="0"/>
    </xf>
    <xf numFmtId="0" fontId="28" fillId="18" borderId="11" xfId="0" applyFont="1" applyFill="1" applyBorder="1" applyAlignment="1">
      <alignment vertical="top" wrapText="1"/>
    </xf>
    <xf numFmtId="0" fontId="28" fillId="18" borderId="0" xfId="0" applyFont="1" applyFill="1" applyBorder="1" applyAlignment="1">
      <alignment vertical="top" wrapText="1"/>
    </xf>
    <xf numFmtId="0" fontId="28" fillId="18" borderId="25" xfId="0" applyFont="1" applyFill="1" applyBorder="1" applyAlignment="1">
      <alignment vertical="top" wrapText="1"/>
    </xf>
    <xf numFmtId="0" fontId="5" fillId="18" borderId="30" xfId="0" applyFont="1" applyFill="1" applyBorder="1" applyAlignment="1" applyProtection="1">
      <alignment horizontal="center"/>
      <protection locked="0"/>
    </xf>
    <xf numFmtId="0" fontId="5" fillId="18" borderId="14" xfId="0" applyFont="1" applyFill="1" applyBorder="1" applyAlignment="1" applyProtection="1">
      <alignment horizontal="center"/>
      <protection locked="0"/>
    </xf>
    <xf numFmtId="0" fontId="0" fillId="18" borderId="45" xfId="0" applyFill="1" applyBorder="1" applyAlignment="1" applyProtection="1">
      <alignment horizontal="center"/>
      <protection locked="0"/>
    </xf>
    <xf numFmtId="0" fontId="13" fillId="18" borderId="45" xfId="0" applyFont="1" applyFill="1" applyBorder="1" applyAlignment="1" applyProtection="1">
      <alignment horizontal="center"/>
      <protection locked="0"/>
    </xf>
    <xf numFmtId="0" fontId="31" fillId="18" borderId="11" xfId="0" applyFont="1" applyFill="1" applyBorder="1" applyAlignment="1" applyProtection="1">
      <alignment horizontal="left" vertical="top" wrapText="1"/>
      <protection locked="0"/>
    </xf>
    <xf numFmtId="0" fontId="31" fillId="18" borderId="0" xfId="0" applyFont="1" applyFill="1" applyBorder="1" applyAlignment="1" applyProtection="1">
      <alignment horizontal="left" vertical="top" wrapText="1"/>
      <protection locked="0"/>
    </xf>
    <xf numFmtId="0" fontId="31" fillId="18" borderId="25" xfId="0" applyFont="1" applyFill="1" applyBorder="1" applyAlignment="1" applyProtection="1">
      <alignment horizontal="left" vertical="top" wrapText="1"/>
      <protection locked="0"/>
    </xf>
    <xf numFmtId="0" fontId="0" fillId="0" borderId="26" xfId="0" applyBorder="1"/>
    <xf numFmtId="0" fontId="0" fillId="0" borderId="56" xfId="0" applyBorder="1"/>
    <xf numFmtId="0" fontId="0" fillId="0" borderId="11" xfId="0" applyBorder="1"/>
    <xf numFmtId="0" fontId="0" fillId="0" borderId="25" xfId="0" applyBorder="1"/>
    <xf numFmtId="0" fontId="27" fillId="0" borderId="0" xfId="0" applyFont="1" applyBorder="1" applyAlignment="1">
      <alignment horizontal="right"/>
    </xf>
    <xf numFmtId="0" fontId="0" fillId="0" borderId="42" xfId="0" applyBorder="1"/>
    <xf numFmtId="0" fontId="0" fillId="0" borderId="44" xfId="0" applyBorder="1"/>
    <xf numFmtId="0" fontId="0" fillId="0" borderId="46" xfId="0" applyBorder="1"/>
    <xf numFmtId="0" fontId="5" fillId="26" borderId="11" xfId="0" quotePrefix="1" applyFont="1" applyFill="1" applyBorder="1" applyAlignment="1">
      <alignment horizontal="left"/>
    </xf>
    <xf numFmtId="0" fontId="13" fillId="26" borderId="25" xfId="0" applyFont="1" applyFill="1" applyBorder="1" applyAlignment="1">
      <alignment horizontal="left"/>
    </xf>
    <xf numFmtId="0" fontId="5" fillId="18" borderId="11" xfId="0" applyFont="1" applyFill="1" applyBorder="1" applyAlignment="1"/>
    <xf numFmtId="0" fontId="5" fillId="18" borderId="25" xfId="0" quotePrefix="1" applyFont="1" applyFill="1" applyBorder="1" applyAlignment="1">
      <alignment horizontal="center"/>
    </xf>
    <xf numFmtId="0" fontId="5" fillId="18" borderId="42" xfId="0" applyFont="1" applyFill="1" applyBorder="1"/>
    <xf numFmtId="0" fontId="5" fillId="18" borderId="59" xfId="0" applyFont="1" applyFill="1" applyBorder="1"/>
    <xf numFmtId="0" fontId="66" fillId="18" borderId="0" xfId="0" applyFont="1" applyFill="1" applyBorder="1" applyAlignment="1">
      <alignment horizontal="center"/>
    </xf>
    <xf numFmtId="0" fontId="0" fillId="18" borderId="75" xfId="0" applyFill="1" applyBorder="1"/>
    <xf numFmtId="0" fontId="5" fillId="18" borderId="72" xfId="0" applyFont="1" applyFill="1" applyBorder="1" applyAlignment="1">
      <alignment horizontal="center"/>
    </xf>
    <xf numFmtId="0" fontId="5" fillId="18" borderId="67" xfId="0" applyFont="1" applyFill="1" applyBorder="1" applyAlignment="1">
      <alignment horizontal="center"/>
    </xf>
    <xf numFmtId="0" fontId="5" fillId="18" borderId="61" xfId="0" applyFont="1" applyFill="1" applyBorder="1"/>
    <xf numFmtId="0" fontId="0" fillId="18" borderId="62" xfId="0" applyFill="1" applyBorder="1" applyProtection="1">
      <protection locked="0"/>
    </xf>
    <xf numFmtId="0" fontId="3" fillId="18" borderId="0" xfId="0" applyFont="1" applyFill="1" applyBorder="1" applyAlignment="1">
      <alignment horizontal="center"/>
    </xf>
    <xf numFmtId="0" fontId="0" fillId="18" borderId="25" xfId="0" applyFill="1" applyBorder="1" applyAlignment="1">
      <alignment horizontal="center"/>
    </xf>
    <xf numFmtId="0" fontId="0" fillId="18" borderId="59" xfId="0" applyFill="1" applyBorder="1" applyAlignment="1">
      <alignment horizontal="center"/>
    </xf>
    <xf numFmtId="0" fontId="1" fillId="18" borderId="0" xfId="0" applyFont="1" applyFill="1" applyBorder="1" applyAlignment="1">
      <alignment horizontal="center"/>
    </xf>
    <xf numFmtId="0" fontId="5" fillId="18" borderId="76" xfId="0" applyFont="1" applyFill="1" applyBorder="1" applyAlignment="1">
      <alignment horizontal="center"/>
    </xf>
    <xf numFmtId="0" fontId="5" fillId="18" borderId="77" xfId="0" applyFont="1" applyFill="1" applyBorder="1" applyAlignment="1">
      <alignment horizontal="center"/>
    </xf>
    <xf numFmtId="0" fontId="5" fillId="18" borderId="18" xfId="0" applyFont="1" applyFill="1" applyBorder="1" applyAlignment="1">
      <alignment horizontal="center"/>
    </xf>
    <xf numFmtId="0" fontId="5" fillId="18" borderId="11" xfId="0" applyFont="1" applyFill="1" applyBorder="1" applyAlignment="1" applyProtection="1">
      <alignment vertical="top" wrapText="1"/>
      <protection locked="0"/>
    </xf>
    <xf numFmtId="0" fontId="5" fillId="18" borderId="77" xfId="0" applyFont="1" applyFill="1" applyBorder="1" applyAlignment="1" applyProtection="1">
      <alignment horizontal="center" vertical="top" wrapText="1"/>
      <protection locked="0"/>
    </xf>
    <xf numFmtId="0" fontId="5" fillId="18" borderId="44" xfId="0" applyFont="1" applyFill="1" applyBorder="1" applyAlignment="1" applyProtection="1">
      <alignment vertical="top" wrapText="1"/>
      <protection locked="0"/>
    </xf>
    <xf numFmtId="0" fontId="5" fillId="18" borderId="33" xfId="0" applyFont="1" applyFill="1" applyBorder="1" applyAlignment="1" applyProtection="1">
      <alignment vertical="top" wrapText="1"/>
      <protection locked="0"/>
    </xf>
    <xf numFmtId="0" fontId="5" fillId="18" borderId="33" xfId="0" applyFont="1" applyFill="1" applyBorder="1" applyAlignment="1" applyProtection="1">
      <alignment horizontal="center" vertical="top" wrapText="1"/>
      <protection locked="0"/>
    </xf>
    <xf numFmtId="0" fontId="5" fillId="18" borderId="78" xfId="0" applyFont="1" applyFill="1" applyBorder="1" applyAlignment="1" applyProtection="1">
      <alignment horizontal="center" vertical="top" wrapText="1"/>
      <protection locked="0"/>
    </xf>
    <xf numFmtId="0" fontId="11" fillId="18" borderId="59" xfId="0" applyFont="1" applyFill="1" applyBorder="1" applyAlignment="1"/>
    <xf numFmtId="0" fontId="0" fillId="18" borderId="42" xfId="0" applyFill="1" applyBorder="1" applyAlignment="1"/>
    <xf numFmtId="0" fontId="0" fillId="18" borderId="0" xfId="0" applyFill="1" applyBorder="1" applyAlignment="1">
      <alignment wrapText="1"/>
    </xf>
    <xf numFmtId="0" fontId="0" fillId="18" borderId="33" xfId="0" applyFill="1" applyBorder="1" applyProtection="1">
      <protection locked="0"/>
    </xf>
    <xf numFmtId="0" fontId="5" fillId="18" borderId="25" xfId="0" applyFont="1" applyFill="1" applyBorder="1"/>
    <xf numFmtId="0" fontId="5" fillId="18" borderId="60" xfId="0" applyFont="1" applyFill="1" applyBorder="1"/>
    <xf numFmtId="0" fontId="11" fillId="18" borderId="42" xfId="0" applyFont="1" applyFill="1" applyBorder="1"/>
    <xf numFmtId="0" fontId="17" fillId="18" borderId="42" xfId="0" applyFont="1" applyFill="1" applyBorder="1"/>
    <xf numFmtId="0" fontId="11" fillId="18" borderId="43" xfId="0" applyFont="1" applyFill="1" applyBorder="1" applyAlignment="1">
      <alignment horizontal="centerContinuous"/>
    </xf>
    <xf numFmtId="0" fontId="5" fillId="18" borderId="77" xfId="0" applyFont="1" applyFill="1" applyBorder="1" applyAlignment="1" applyProtection="1">
      <alignment vertical="top" wrapText="1"/>
      <protection locked="0"/>
    </xf>
    <xf numFmtId="0" fontId="5" fillId="18" borderId="78" xfId="0" applyFont="1" applyFill="1" applyBorder="1" applyAlignment="1" applyProtection="1">
      <alignment vertical="top" wrapText="1"/>
      <protection locked="0"/>
    </xf>
    <xf numFmtId="0" fontId="0" fillId="18" borderId="11" xfId="0" applyFill="1" applyBorder="1" applyAlignment="1">
      <alignment wrapText="1"/>
    </xf>
    <xf numFmtId="0" fontId="0" fillId="18" borderId="11" xfId="0" applyFill="1" applyBorder="1" applyAlignment="1">
      <alignment horizontal="right" wrapText="1"/>
    </xf>
    <xf numFmtId="0" fontId="5" fillId="18" borderId="72" xfId="0" applyFont="1" applyFill="1" applyBorder="1" applyAlignment="1" applyProtection="1">
      <alignment vertical="top" wrapText="1"/>
      <protection locked="0"/>
    </xf>
    <xf numFmtId="0" fontId="83" fillId="18" borderId="77" xfId="0" applyFont="1" applyFill="1" applyBorder="1" applyAlignment="1" applyProtection="1">
      <alignment horizontal="center" vertical="center" wrapText="1"/>
    </xf>
    <xf numFmtId="0" fontId="5" fillId="18" borderId="67" xfId="0" applyFont="1" applyFill="1" applyBorder="1" applyAlignment="1" applyProtection="1">
      <alignment vertical="top" wrapText="1"/>
      <protection locked="0"/>
    </xf>
    <xf numFmtId="0" fontId="83" fillId="18" borderId="76" xfId="0" applyFont="1" applyFill="1" applyBorder="1" applyAlignment="1" applyProtection="1">
      <alignment horizontal="center" vertical="center" wrapText="1"/>
    </xf>
    <xf numFmtId="0" fontId="83" fillId="18" borderId="18" xfId="0" applyFont="1" applyFill="1" applyBorder="1" applyAlignment="1" applyProtection="1">
      <alignment horizontal="center" vertical="center" wrapText="1"/>
    </xf>
    <xf numFmtId="0" fontId="0" fillId="18" borderId="72" xfId="0" applyFill="1" applyBorder="1" applyAlignment="1">
      <alignment vertical="top" wrapText="1"/>
    </xf>
    <xf numFmtId="0" fontId="5" fillId="18" borderId="67" xfId="0" applyFont="1" applyFill="1" applyBorder="1" applyAlignment="1">
      <alignment vertical="top" wrapText="1"/>
    </xf>
    <xf numFmtId="0" fontId="5" fillId="18" borderId="72" xfId="0" applyFont="1" applyFill="1" applyBorder="1" applyAlignment="1">
      <alignment vertical="top" wrapText="1"/>
    </xf>
    <xf numFmtId="0" fontId="5" fillId="18" borderId="75" xfId="0" applyFont="1" applyFill="1" applyBorder="1" applyAlignment="1">
      <alignment vertical="top" wrapText="1"/>
    </xf>
    <xf numFmtId="0" fontId="5" fillId="18" borderId="73" xfId="0" applyFont="1" applyFill="1" applyBorder="1" applyAlignment="1">
      <alignment vertical="top" wrapText="1"/>
    </xf>
    <xf numFmtId="0" fontId="5" fillId="18" borderId="79" xfId="0" applyFont="1" applyFill="1" applyBorder="1" applyAlignment="1">
      <alignment vertical="top" wrapText="1"/>
    </xf>
    <xf numFmtId="0" fontId="5" fillId="18" borderId="79" xfId="0" applyFont="1" applyFill="1" applyBorder="1" applyAlignment="1" applyProtection="1">
      <alignment vertical="top" wrapText="1"/>
      <protection locked="0"/>
    </xf>
    <xf numFmtId="0" fontId="5" fillId="18" borderId="79" xfId="0" applyFont="1" applyFill="1" applyBorder="1" applyAlignment="1" applyProtection="1">
      <alignment horizontal="center" vertical="top" wrapText="1"/>
      <protection locked="0"/>
    </xf>
    <xf numFmtId="0" fontId="82" fillId="18" borderId="79" xfId="0" applyFont="1" applyFill="1" applyBorder="1" applyAlignment="1" applyProtection="1">
      <alignment horizontal="center" vertical="top" wrapText="1"/>
    </xf>
    <xf numFmtId="0" fontId="5" fillId="18" borderId="32" xfId="0" applyFont="1" applyFill="1" applyBorder="1" applyAlignment="1" applyProtection="1">
      <alignment vertical="top" wrapText="1"/>
      <protection locked="0"/>
    </xf>
    <xf numFmtId="0" fontId="83" fillId="18" borderId="78" xfId="0" applyFont="1" applyFill="1" applyBorder="1" applyAlignment="1" applyProtection="1">
      <alignment horizontal="center" vertical="center" wrapText="1"/>
    </xf>
    <xf numFmtId="0" fontId="11" fillId="18" borderId="11" xfId="0" applyFont="1" applyFill="1" applyBorder="1"/>
    <xf numFmtId="0" fontId="35" fillId="18" borderId="68" xfId="0" applyFont="1" applyFill="1" applyBorder="1" applyAlignment="1">
      <alignment vertical="center" wrapText="1"/>
    </xf>
    <xf numFmtId="0" fontId="13" fillId="18" borderId="34" xfId="0" applyFont="1" applyFill="1" applyBorder="1" applyAlignment="1" applyProtection="1">
      <alignment horizontal="left"/>
      <protection locked="0"/>
    </xf>
    <xf numFmtId="0" fontId="13" fillId="18" borderId="35" xfId="0" applyFont="1" applyFill="1" applyBorder="1" applyAlignment="1" applyProtection="1">
      <alignment horizontal="left"/>
      <protection locked="0"/>
    </xf>
    <xf numFmtId="0" fontId="13" fillId="18" borderId="11" xfId="0" applyFont="1" applyFill="1" applyBorder="1" applyAlignment="1" applyProtection="1">
      <alignment horizontal="left"/>
      <protection locked="0"/>
    </xf>
    <xf numFmtId="0" fontId="5" fillId="18" borderId="59" xfId="0" applyFont="1" applyFill="1" applyBorder="1" applyProtection="1">
      <protection locked="0"/>
    </xf>
    <xf numFmtId="0" fontId="13" fillId="18" borderId="42" xfId="0" applyFont="1" applyFill="1" applyBorder="1" applyProtection="1">
      <protection locked="0"/>
    </xf>
    <xf numFmtId="0" fontId="13" fillId="18" borderId="43" xfId="0" applyFont="1" applyFill="1" applyBorder="1"/>
    <xf numFmtId="0" fontId="13" fillId="18" borderId="44" xfId="0" applyFont="1" applyFill="1" applyBorder="1" applyProtection="1">
      <protection locked="0"/>
    </xf>
    <xf numFmtId="0" fontId="13" fillId="18" borderId="45" xfId="0" applyFont="1" applyFill="1" applyBorder="1" applyProtection="1">
      <protection locked="0"/>
    </xf>
    <xf numFmtId="0" fontId="13" fillId="18" borderId="45" xfId="0" applyFont="1" applyFill="1" applyBorder="1"/>
    <xf numFmtId="0" fontId="13" fillId="18" borderId="46" xfId="0" applyFont="1" applyFill="1" applyBorder="1"/>
    <xf numFmtId="0" fontId="10" fillId="18" borderId="17" xfId="0" applyFont="1" applyFill="1" applyBorder="1" applyAlignment="1"/>
    <xf numFmtId="0" fontId="13" fillId="18" borderId="32" xfId="0" applyFont="1" applyFill="1" applyBorder="1"/>
    <xf numFmtId="0" fontId="15" fillId="18" borderId="33" xfId="0" applyFont="1" applyFill="1" applyBorder="1" applyAlignment="1" applyProtection="1">
      <alignment horizontal="centerContinuous"/>
    </xf>
    <xf numFmtId="0" fontId="15" fillId="18" borderId="32" xfId="0" applyFont="1" applyFill="1" applyBorder="1" applyAlignment="1" applyProtection="1">
      <alignment horizontal="centerContinuous"/>
    </xf>
    <xf numFmtId="0" fontId="0" fillId="18" borderId="32" xfId="0" applyFill="1" applyBorder="1" applyAlignment="1">
      <alignment horizontal="centerContinuous"/>
    </xf>
    <xf numFmtId="0" fontId="13" fillId="18" borderId="33" xfId="0" applyFont="1" applyFill="1" applyBorder="1" applyProtection="1">
      <protection locked="0"/>
    </xf>
    <xf numFmtId="0" fontId="0" fillId="18" borderId="68" xfId="0" applyFill="1" applyBorder="1"/>
    <xf numFmtId="0" fontId="0" fillId="18" borderId="69" xfId="0" applyFill="1" applyBorder="1"/>
    <xf numFmtId="0" fontId="13" fillId="18" borderId="54" xfId="0" applyFont="1" applyFill="1" applyBorder="1" applyProtection="1">
      <protection locked="0"/>
    </xf>
    <xf numFmtId="0" fontId="13" fillId="18" borderId="54" xfId="0" applyFont="1" applyFill="1" applyBorder="1"/>
    <xf numFmtId="0" fontId="15" fillId="18" borderId="54" xfId="0" applyFont="1" applyFill="1" applyBorder="1" applyAlignment="1" applyProtection="1">
      <alignment horizontal="centerContinuous"/>
    </xf>
    <xf numFmtId="0" fontId="4" fillId="18" borderId="16" xfId="0" applyFont="1" applyFill="1" applyBorder="1" applyAlignment="1"/>
    <xf numFmtId="0" fontId="17" fillId="31" borderId="13" xfId="0" applyFont="1" applyFill="1" applyBorder="1" applyAlignment="1" applyProtection="1">
      <alignment horizontal="left"/>
      <protection locked="0"/>
    </xf>
    <xf numFmtId="0" fontId="19" fillId="31" borderId="13" xfId="34" applyFill="1" applyBorder="1" applyAlignment="1" applyProtection="1">
      <alignment horizontal="left"/>
      <protection locked="0"/>
    </xf>
    <xf numFmtId="49" fontId="1" fillId="25" borderId="65" xfId="0" applyNumberFormat="1" applyFont="1" applyFill="1" applyBorder="1" applyAlignment="1">
      <alignment horizontal="center"/>
    </xf>
    <xf numFmtId="0" fontId="4" fillId="18" borderId="0" xfId="43" applyFill="1"/>
    <xf numFmtId="0" fontId="5" fillId="26" borderId="26" xfId="43" quotePrefix="1" applyFont="1" applyFill="1" applyBorder="1" applyAlignment="1">
      <alignment horizontal="left"/>
    </xf>
    <xf numFmtId="0" fontId="4" fillId="26" borderId="27" xfId="43" applyFill="1" applyBorder="1"/>
    <xf numFmtId="0" fontId="5" fillId="26" borderId="24" xfId="43" quotePrefix="1" applyFont="1" applyFill="1" applyBorder="1" applyAlignment="1">
      <alignment horizontal="left"/>
    </xf>
    <xf numFmtId="0" fontId="5" fillId="18" borderId="0" xfId="43" applyFont="1" applyFill="1"/>
    <xf numFmtId="0" fontId="4" fillId="18" borderId="0" xfId="43" applyFill="1" applyAlignment="1">
      <alignment horizontal="centerContinuous"/>
    </xf>
    <xf numFmtId="0" fontId="5" fillId="26" borderId="28" xfId="43" quotePrefix="1" applyFont="1" applyFill="1" applyBorder="1" applyAlignment="1">
      <alignment horizontal="left"/>
    </xf>
    <xf numFmtId="0" fontId="4" fillId="26" borderId="21" xfId="43" applyFill="1" applyBorder="1" applyAlignment="1">
      <alignment horizontal="centerContinuous"/>
    </xf>
    <xf numFmtId="0" fontId="5" fillId="26" borderId="22" xfId="43" quotePrefix="1" applyFont="1" applyFill="1" applyBorder="1" applyAlignment="1">
      <alignment horizontal="left"/>
    </xf>
    <xf numFmtId="0" fontId="5" fillId="26" borderId="11" xfId="43" quotePrefix="1" applyFont="1" applyFill="1" applyBorder="1" applyAlignment="1">
      <alignment horizontal="left"/>
    </xf>
    <xf numFmtId="0" fontId="4" fillId="26" borderId="0" xfId="43" applyFill="1" applyAlignment="1">
      <alignment horizontal="centerContinuous"/>
    </xf>
    <xf numFmtId="0" fontId="13" fillId="26" borderId="0" xfId="43" applyFont="1" applyFill="1" applyAlignment="1">
      <alignment horizontal="center"/>
    </xf>
    <xf numFmtId="0" fontId="5" fillId="26" borderId="0" xfId="43" quotePrefix="1" applyFont="1" applyFill="1" applyAlignment="1">
      <alignment horizontal="left"/>
    </xf>
    <xf numFmtId="0" fontId="13" fillId="26" borderId="0" xfId="43" applyFont="1" applyFill="1" applyAlignment="1">
      <alignment horizontal="left"/>
    </xf>
    <xf numFmtId="0" fontId="13" fillId="26" borderId="25" xfId="43" applyFont="1" applyFill="1" applyBorder="1" applyAlignment="1">
      <alignment horizontal="left"/>
    </xf>
    <xf numFmtId="0" fontId="5" fillId="26" borderId="24" xfId="43" applyFont="1" applyFill="1" applyBorder="1" applyAlignment="1">
      <alignment horizontal="left" vertical="top"/>
    </xf>
    <xf numFmtId="0" fontId="5" fillId="26" borderId="21" xfId="43" applyFont="1" applyFill="1" applyBorder="1"/>
    <xf numFmtId="0" fontId="5" fillId="18" borderId="11" xfId="43" applyFont="1" applyFill="1" applyBorder="1"/>
    <xf numFmtId="0" fontId="5" fillId="18" borderId="0" xfId="43" quotePrefix="1" applyFont="1" applyFill="1" applyAlignment="1">
      <alignment horizontal="center"/>
    </xf>
    <xf numFmtId="0" fontId="5" fillId="18" borderId="0" xfId="43" applyFont="1" applyFill="1" applyAlignment="1">
      <alignment horizontal="left" vertical="top"/>
    </xf>
    <xf numFmtId="0" fontId="5" fillId="18" borderId="25" xfId="43" quotePrefix="1" applyFont="1" applyFill="1" applyBorder="1" applyAlignment="1">
      <alignment horizontal="center"/>
    </xf>
    <xf numFmtId="0" fontId="5" fillId="0" borderId="22" xfId="43" quotePrefix="1" applyFont="1" applyBorder="1" applyAlignment="1">
      <alignment horizontal="center" vertical="center" wrapText="1"/>
    </xf>
    <xf numFmtId="0" fontId="5" fillId="0" borderId="22" xfId="43" applyFont="1" applyBorder="1" applyAlignment="1">
      <alignment horizontal="center" vertical="center" wrapText="1"/>
    </xf>
    <xf numFmtId="0" fontId="5" fillId="0" borderId="22" xfId="43" applyFont="1" applyBorder="1" applyAlignment="1">
      <alignment horizontal="center" vertical="top"/>
    </xf>
    <xf numFmtId="0" fontId="5" fillId="0" borderId="31" xfId="43" applyFont="1" applyBorder="1" applyAlignment="1">
      <alignment horizontal="center" vertical="top"/>
    </xf>
    <xf numFmtId="0" fontId="4" fillId="18" borderId="0" xfId="43" applyFill="1" applyAlignment="1">
      <alignment wrapText="1"/>
    </xf>
    <xf numFmtId="0" fontId="5" fillId="0" borderId="19" xfId="43" applyFont="1" applyBorder="1" applyAlignment="1" applyProtection="1">
      <alignment horizontal="center"/>
      <protection locked="0"/>
    </xf>
    <xf numFmtId="0" fontId="5" fillId="0" borderId="30" xfId="43" applyFont="1" applyBorder="1" applyAlignment="1" applyProtection="1">
      <alignment horizontal="center"/>
      <protection locked="0"/>
    </xf>
    <xf numFmtId="0" fontId="5" fillId="0" borderId="13" xfId="43" applyFont="1" applyBorder="1" applyAlignment="1" applyProtection="1">
      <alignment horizontal="center"/>
      <protection locked="0"/>
    </xf>
    <xf numFmtId="0" fontId="5" fillId="26" borderId="12" xfId="43" applyFont="1" applyFill="1" applyBorder="1" applyAlignment="1" applyProtection="1">
      <alignment horizontal="center"/>
      <protection locked="0"/>
    </xf>
    <xf numFmtId="167" fontId="5" fillId="26" borderId="12" xfId="43" applyNumberFormat="1" applyFont="1" applyFill="1" applyBorder="1" applyAlignment="1" applyProtection="1">
      <alignment horizontal="center"/>
      <protection locked="0"/>
    </xf>
    <xf numFmtId="0" fontId="5" fillId="26" borderId="13" xfId="43" applyFont="1" applyFill="1" applyBorder="1" applyAlignment="1" applyProtection="1">
      <alignment horizontal="center"/>
      <protection locked="0"/>
    </xf>
    <xf numFmtId="2" fontId="5" fillId="26" borderId="13" xfId="43" applyNumberFormat="1" applyFont="1" applyFill="1" applyBorder="1" applyAlignment="1" applyProtection="1">
      <alignment horizontal="center"/>
      <protection locked="0"/>
    </xf>
    <xf numFmtId="0" fontId="5" fillId="26" borderId="20" xfId="43" applyFont="1" applyFill="1" applyBorder="1" applyAlignment="1" applyProtection="1">
      <alignment horizontal="center"/>
      <protection locked="0"/>
    </xf>
    <xf numFmtId="0" fontId="125" fillId="26" borderId="0" xfId="43" applyFont="1" applyFill="1"/>
    <xf numFmtId="167" fontId="5" fillId="0" borderId="12" xfId="43" applyNumberFormat="1" applyFont="1" applyBorder="1" applyAlignment="1" applyProtection="1">
      <alignment horizontal="center"/>
      <protection locked="0"/>
    </xf>
    <xf numFmtId="0" fontId="5" fillId="0" borderId="15" xfId="43" applyFont="1" applyBorder="1" applyAlignment="1" applyProtection="1">
      <alignment horizontal="center"/>
      <protection locked="0"/>
    </xf>
    <xf numFmtId="0" fontId="5" fillId="26" borderId="30" xfId="43" applyFont="1" applyFill="1" applyBorder="1" applyAlignment="1" applyProtection="1">
      <alignment horizontal="center"/>
      <protection locked="0"/>
    </xf>
    <xf numFmtId="0" fontId="5" fillId="26" borderId="15" xfId="43" applyFont="1" applyFill="1" applyBorder="1" applyAlignment="1" applyProtection="1">
      <alignment horizontal="center"/>
      <protection locked="0"/>
    </xf>
    <xf numFmtId="0" fontId="5" fillId="26" borderId="19" xfId="43" applyFont="1" applyFill="1" applyBorder="1" applyAlignment="1" applyProtection="1">
      <alignment horizontal="center"/>
      <protection locked="0"/>
    </xf>
    <xf numFmtId="0" fontId="9" fillId="18" borderId="0" xfId="43" applyFont="1" applyFill="1"/>
    <xf numFmtId="0" fontId="23" fillId="18" borderId="37" xfId="43" applyFont="1" applyFill="1" applyBorder="1" applyAlignment="1">
      <alignment horizontal="left"/>
    </xf>
    <xf numFmtId="0" fontId="4" fillId="18" borderId="10" xfId="43" applyFill="1" applyBorder="1" applyAlignment="1">
      <alignment horizontal="left"/>
    </xf>
    <xf numFmtId="0" fontId="21" fillId="18" borderId="0" xfId="43" applyFont="1" applyFill="1"/>
    <xf numFmtId="15" fontId="22" fillId="18" borderId="0" xfId="43" applyNumberFormat="1" applyFont="1" applyFill="1"/>
    <xf numFmtId="15" fontId="21" fillId="18" borderId="0" xfId="43" applyNumberFormat="1" applyFont="1" applyFill="1" applyAlignment="1">
      <alignment horizontal="center"/>
    </xf>
    <xf numFmtId="15" fontId="21" fillId="18" borderId="0" xfId="43" applyNumberFormat="1" applyFont="1" applyFill="1"/>
    <xf numFmtId="0" fontId="21" fillId="18" borderId="0" xfId="43" applyFont="1" applyFill="1" applyAlignment="1">
      <alignment horizontal="right"/>
    </xf>
    <xf numFmtId="0" fontId="4" fillId="18" borderId="0" xfId="43" applyFill="1" applyAlignment="1">
      <alignment horizontal="center"/>
    </xf>
    <xf numFmtId="0" fontId="4" fillId="18" borderId="0" xfId="43" applyFill="1" applyAlignment="1">
      <alignment horizontal="right"/>
    </xf>
    <xf numFmtId="0" fontId="1" fillId="0" borderId="20" xfId="0" applyFont="1" applyFill="1" applyBorder="1" applyAlignment="1">
      <alignment horizontal="center"/>
    </xf>
    <xf numFmtId="0" fontId="1" fillId="0" borderId="77" xfId="0" applyFont="1" applyFill="1" applyBorder="1" applyAlignment="1">
      <alignment horizontal="center"/>
    </xf>
    <xf numFmtId="172" fontId="17" fillId="31" borderId="13" xfId="0" applyNumberFormat="1" applyFont="1" applyFill="1" applyBorder="1" applyAlignment="1" applyProtection="1">
      <alignment horizontal="left"/>
      <protection locked="0"/>
    </xf>
    <xf numFmtId="0" fontId="4" fillId="0" borderId="10" xfId="0" applyFont="1" applyBorder="1"/>
    <xf numFmtId="0" fontId="4" fillId="0" borderId="10" xfId="0" applyFont="1" applyBorder="1" applyProtection="1">
      <protection locked="0"/>
    </xf>
    <xf numFmtId="172" fontId="0" fillId="18" borderId="10" xfId="0" applyNumberFormat="1" applyFill="1" applyBorder="1"/>
    <xf numFmtId="0" fontId="33" fillId="18" borderId="0" xfId="0" applyFont="1" applyFill="1" applyBorder="1" applyAlignment="1">
      <alignment horizontal="center"/>
    </xf>
    <xf numFmtId="0" fontId="34" fillId="0" borderId="0" xfId="0" applyFont="1" applyBorder="1" applyAlignment="1">
      <alignment horizontal="center"/>
    </xf>
    <xf numFmtId="0" fontId="92" fillId="0" borderId="0" xfId="0" applyFont="1" applyAlignment="1">
      <alignment horizontal="left"/>
    </xf>
    <xf numFmtId="171" fontId="35" fillId="18" borderId="0" xfId="0" applyNumberFormat="1" applyFont="1" applyFill="1" applyBorder="1" applyAlignment="1">
      <alignment horizontal="center"/>
    </xf>
    <xf numFmtId="0" fontId="41" fillId="24" borderId="11" xfId="0" applyFont="1" applyFill="1" applyBorder="1" applyAlignment="1" applyProtection="1">
      <alignment horizontal="center" vertical="center" wrapText="1"/>
      <protection locked="0"/>
    </xf>
    <xf numFmtId="0" fontId="37" fillId="24" borderId="0" xfId="0" applyFont="1" applyFill="1" applyBorder="1" applyAlignment="1" applyProtection="1">
      <alignment horizontal="center" vertical="center" wrapText="1"/>
      <protection locked="0"/>
    </xf>
    <xf numFmtId="0" fontId="37" fillId="24" borderId="25" xfId="0" applyFont="1" applyFill="1" applyBorder="1" applyAlignment="1" applyProtection="1">
      <alignment horizontal="center" vertical="center" wrapText="1"/>
      <protection locked="0"/>
    </xf>
    <xf numFmtId="0" fontId="1" fillId="18" borderId="11" xfId="0" applyFont="1" applyFill="1" applyBorder="1" applyAlignment="1" applyProtection="1">
      <alignment horizontal="left" vertical="top" wrapText="1"/>
      <protection locked="0"/>
    </xf>
    <xf numFmtId="0" fontId="16" fillId="18" borderId="0" xfId="0" applyFont="1" applyFill="1" applyBorder="1" applyAlignment="1" applyProtection="1">
      <alignment horizontal="left" vertical="top" wrapText="1"/>
      <protection locked="0"/>
    </xf>
    <xf numFmtId="0" fontId="16" fillId="18" borderId="25" xfId="0" applyFont="1" applyFill="1" applyBorder="1" applyAlignment="1" applyProtection="1">
      <alignment horizontal="left" vertical="top" wrapText="1"/>
      <protection locked="0"/>
    </xf>
    <xf numFmtId="0" fontId="0" fillId="18" borderId="11" xfId="0" applyFill="1" applyBorder="1" applyAlignment="1" applyProtection="1">
      <alignment horizontal="left" vertical="top" wrapText="1"/>
      <protection locked="0"/>
    </xf>
    <xf numFmtId="0" fontId="0" fillId="18" borderId="0" xfId="0" applyFill="1" applyBorder="1" applyAlignment="1" applyProtection="1">
      <alignment horizontal="left" vertical="top" wrapText="1"/>
      <protection locked="0"/>
    </xf>
    <xf numFmtId="0" fontId="0" fillId="18" borderId="25" xfId="0" applyFill="1" applyBorder="1" applyAlignment="1" applyProtection="1">
      <alignment horizontal="left" vertical="top" wrapText="1"/>
      <protection locked="0"/>
    </xf>
    <xf numFmtId="0" fontId="18" fillId="18" borderId="44" xfId="0" applyFont="1" applyFill="1" applyBorder="1" applyAlignment="1" applyProtection="1">
      <alignment horizontal="left" vertical="center" wrapText="1"/>
      <protection locked="0"/>
    </xf>
    <xf numFmtId="0" fontId="0" fillId="18" borderId="45" xfId="0" applyFill="1" applyBorder="1" applyAlignment="1" applyProtection="1">
      <alignment horizontal="left" vertical="center" wrapText="1"/>
      <protection locked="0"/>
    </xf>
    <xf numFmtId="0" fontId="0" fillId="18" borderId="46" xfId="0" applyFill="1" applyBorder="1" applyAlignment="1" applyProtection="1">
      <alignment horizontal="left" vertical="center" wrapText="1"/>
      <protection locked="0"/>
    </xf>
    <xf numFmtId="0" fontId="0" fillId="0" borderId="0" xfId="0" applyAlignment="1">
      <alignment horizontal="left" vertical="top" wrapText="1"/>
    </xf>
    <xf numFmtId="0" fontId="0" fillId="0" borderId="25" xfId="0" applyBorder="1" applyAlignment="1">
      <alignment horizontal="left" vertical="top" wrapText="1"/>
    </xf>
    <xf numFmtId="0" fontId="35" fillId="18" borderId="16" xfId="0" applyFont="1" applyFill="1" applyBorder="1" applyAlignment="1">
      <alignment horizontal="center" vertical="center"/>
    </xf>
    <xf numFmtId="0" fontId="35" fillId="18" borderId="17" xfId="0" applyFont="1" applyFill="1" applyBorder="1" applyAlignment="1">
      <alignment horizontal="center" vertical="center"/>
    </xf>
    <xf numFmtId="0" fontId="35" fillId="18" borderId="41" xfId="0" applyFont="1" applyFill="1" applyBorder="1" applyAlignment="1">
      <alignment horizontal="center" vertical="center"/>
    </xf>
    <xf numFmtId="0" fontId="35" fillId="18" borderId="44" xfId="0" applyFont="1" applyFill="1" applyBorder="1" applyAlignment="1">
      <alignment horizontal="center" vertical="center"/>
    </xf>
    <xf numFmtId="0" fontId="35" fillId="18" borderId="45" xfId="0" applyFont="1" applyFill="1" applyBorder="1" applyAlignment="1">
      <alignment horizontal="center" vertical="center"/>
    </xf>
    <xf numFmtId="0" fontId="35" fillId="18" borderId="46" xfId="0" applyFont="1" applyFill="1" applyBorder="1" applyAlignment="1">
      <alignment horizontal="center" vertical="center"/>
    </xf>
    <xf numFmtId="0" fontId="4" fillId="18" borderId="16" xfId="0" quotePrefix="1" applyFont="1" applyFill="1" applyBorder="1" applyAlignment="1" applyProtection="1">
      <alignment horizontal="left" wrapText="1"/>
      <protection locked="0"/>
    </xf>
    <xf numFmtId="0" fontId="0" fillId="18" borderId="17" xfId="0" applyFill="1" applyBorder="1" applyAlignment="1" applyProtection="1">
      <alignment wrapText="1"/>
      <protection locked="0"/>
    </xf>
    <xf numFmtId="0" fontId="0" fillId="18" borderId="41" xfId="0" applyFill="1" applyBorder="1" applyAlignment="1" applyProtection="1">
      <alignment wrapText="1"/>
      <protection locked="0"/>
    </xf>
    <xf numFmtId="0" fontId="4" fillId="18" borderId="11" xfId="0" applyFont="1" applyFill="1" applyBorder="1" applyAlignment="1" applyProtection="1">
      <alignment horizontal="left" vertical="top" wrapText="1"/>
      <protection locked="0"/>
    </xf>
    <xf numFmtId="0" fontId="0" fillId="18" borderId="16" xfId="0" applyFill="1" applyBorder="1" applyAlignment="1"/>
    <xf numFmtId="0" fontId="0" fillId="18" borderId="17" xfId="0" applyFill="1" applyBorder="1" applyAlignment="1"/>
    <xf numFmtId="0" fontId="0" fillId="18" borderId="11" xfId="0" applyFill="1" applyBorder="1" applyAlignment="1"/>
    <xf numFmtId="0" fontId="0" fillId="18" borderId="0" xfId="0" applyFill="1" applyBorder="1" applyAlignment="1"/>
    <xf numFmtId="0" fontId="0" fillId="18" borderId="44" xfId="0" applyFill="1" applyBorder="1" applyAlignment="1"/>
    <xf numFmtId="0" fontId="0" fillId="18" borderId="45" xfId="0" applyFill="1" applyBorder="1" applyAlignment="1"/>
    <xf numFmtId="0" fontId="35" fillId="18" borderId="17" xfId="0" applyFont="1" applyFill="1" applyBorder="1" applyAlignment="1">
      <alignment horizontal="center" wrapText="1"/>
    </xf>
    <xf numFmtId="0" fontId="35" fillId="18" borderId="17" xfId="0" applyFont="1" applyFill="1" applyBorder="1" applyAlignment="1">
      <alignment horizontal="center"/>
    </xf>
    <xf numFmtId="0" fontId="35" fillId="18" borderId="41" xfId="0" applyFont="1" applyFill="1" applyBorder="1" applyAlignment="1">
      <alignment horizontal="center"/>
    </xf>
    <xf numFmtId="0" fontId="35" fillId="18" borderId="0" xfId="0" applyFont="1" applyFill="1" applyBorder="1" applyAlignment="1">
      <alignment horizontal="center"/>
    </xf>
    <xf numFmtId="0" fontId="35" fillId="18" borderId="25" xfId="0" applyFont="1" applyFill="1" applyBorder="1" applyAlignment="1">
      <alignment horizontal="center"/>
    </xf>
    <xf numFmtId="0" fontId="35" fillId="18" borderId="45" xfId="0" applyFont="1" applyFill="1" applyBorder="1" applyAlignment="1">
      <alignment horizontal="center"/>
    </xf>
    <xf numFmtId="0" fontId="35" fillId="18" borderId="46" xfId="0" applyFont="1" applyFill="1" applyBorder="1" applyAlignment="1">
      <alignment horizontal="center"/>
    </xf>
    <xf numFmtId="0" fontId="5" fillId="0" borderId="16" xfId="0" applyFont="1" applyBorder="1" applyAlignment="1">
      <alignment horizontal="center" wrapText="1"/>
    </xf>
    <xf numFmtId="0" fontId="5" fillId="0" borderId="17" xfId="0" applyFont="1" applyBorder="1" applyAlignment="1">
      <alignment horizontal="center"/>
    </xf>
    <xf numFmtId="0" fontId="5" fillId="0" borderId="41" xfId="0" applyFont="1" applyBorder="1" applyAlignment="1">
      <alignment horizontal="center"/>
    </xf>
    <xf numFmtId="0" fontId="5" fillId="0" borderId="11" xfId="0" applyFont="1" applyBorder="1" applyAlignment="1">
      <alignment horizontal="center"/>
    </xf>
    <xf numFmtId="0" fontId="5" fillId="0" borderId="0" xfId="0" applyFont="1" applyBorder="1" applyAlignment="1">
      <alignment horizontal="center"/>
    </xf>
    <xf numFmtId="0" fontId="5" fillId="0" borderId="25" xfId="0" applyFont="1" applyBorder="1" applyAlignment="1">
      <alignment horizontal="center"/>
    </xf>
    <xf numFmtId="0" fontId="5" fillId="0" borderId="44" xfId="0" applyFont="1" applyBorder="1" applyAlignment="1"/>
    <xf numFmtId="0" fontId="5" fillId="0" borderId="45" xfId="0" applyFont="1" applyBorder="1" applyAlignment="1"/>
    <xf numFmtId="0" fontId="5" fillId="0" borderId="46" xfId="0" applyFont="1" applyBorder="1" applyAlignment="1"/>
    <xf numFmtId="0" fontId="1" fillId="26" borderId="26" xfId="0" applyFont="1" applyFill="1" applyBorder="1" applyAlignment="1">
      <alignment horizontal="left"/>
    </xf>
    <xf numFmtId="0" fontId="0" fillId="0" borderId="56" xfId="0" applyBorder="1" applyAlignment="1">
      <alignment horizontal="left"/>
    </xf>
    <xf numFmtId="0" fontId="0" fillId="0" borderId="57" xfId="0" applyBorder="1" applyAlignment="1">
      <alignment horizontal="left"/>
    </xf>
    <xf numFmtId="0" fontId="1" fillId="0" borderId="27" xfId="0" applyFont="1" applyBorder="1" applyAlignment="1">
      <alignment horizontal="center"/>
    </xf>
    <xf numFmtId="0" fontId="16" fillId="0" borderId="24" xfId="0" applyFont="1" applyBorder="1" applyAlignment="1"/>
    <xf numFmtId="0" fontId="16" fillId="0" borderId="55" xfId="0" applyFont="1" applyBorder="1" applyAlignment="1"/>
    <xf numFmtId="0" fontId="16" fillId="0" borderId="66" xfId="0" applyFont="1" applyBorder="1" applyAlignment="1"/>
    <xf numFmtId="0" fontId="12" fillId="0" borderId="59" xfId="0" applyFont="1" applyBorder="1" applyAlignment="1">
      <alignment horizontal="left" vertical="top" wrapText="1"/>
    </xf>
    <xf numFmtId="0" fontId="16" fillId="0" borderId="37" xfId="0" applyFont="1" applyBorder="1" applyAlignment="1">
      <alignment horizontal="left" vertical="top"/>
    </xf>
    <xf numFmtId="0" fontId="16" fillId="0" borderId="60" xfId="0" applyFont="1" applyBorder="1" applyAlignment="1">
      <alignment horizontal="left" vertical="top"/>
    </xf>
    <xf numFmtId="0" fontId="16" fillId="0" borderId="11" xfId="0" applyFont="1" applyBorder="1" applyAlignment="1">
      <alignment horizontal="left" vertical="top"/>
    </xf>
    <xf numFmtId="0" fontId="16" fillId="0" borderId="0" xfId="0" applyFont="1" applyBorder="1" applyAlignment="1">
      <alignment horizontal="left" vertical="top"/>
    </xf>
    <xf numFmtId="0" fontId="16" fillId="0" borderId="25" xfId="0" applyFont="1" applyBorder="1" applyAlignment="1">
      <alignment horizontal="left" vertical="top"/>
    </xf>
    <xf numFmtId="0" fontId="16" fillId="0" borderId="44" xfId="0" applyFont="1" applyBorder="1" applyAlignment="1">
      <alignment horizontal="left" vertical="top"/>
    </xf>
    <xf numFmtId="0" fontId="16" fillId="0" borderId="45" xfId="0" applyFont="1" applyBorder="1" applyAlignment="1">
      <alignment horizontal="left" vertical="top"/>
    </xf>
    <xf numFmtId="0" fontId="16" fillId="0" borderId="46" xfId="0" applyFont="1" applyBorder="1" applyAlignment="1">
      <alignment horizontal="left" vertical="top"/>
    </xf>
    <xf numFmtId="0" fontId="1" fillId="25" borderId="16" xfId="0" applyFont="1" applyFill="1" applyBorder="1" applyAlignment="1">
      <alignment horizontal="center"/>
    </xf>
    <xf numFmtId="0" fontId="16" fillId="25" borderId="17" xfId="0" applyFont="1" applyFill="1" applyBorder="1" applyAlignment="1">
      <alignment horizontal="center"/>
    </xf>
    <xf numFmtId="0" fontId="16" fillId="25" borderId="41" xfId="0" applyFont="1" applyFill="1" applyBorder="1" applyAlignment="1">
      <alignment horizontal="center"/>
    </xf>
    <xf numFmtId="0" fontId="16" fillId="25" borderId="80" xfId="0" applyFont="1" applyFill="1" applyBorder="1" applyAlignment="1">
      <alignment horizontal="center"/>
    </xf>
    <xf numFmtId="0" fontId="16" fillId="25" borderId="81" xfId="0" applyFont="1" applyFill="1" applyBorder="1" applyAlignment="1">
      <alignment horizontal="center"/>
    </xf>
    <xf numFmtId="0" fontId="1" fillId="0" borderId="40" xfId="0" applyFont="1" applyFill="1" applyBorder="1" applyAlignment="1">
      <alignment horizontal="center"/>
    </xf>
    <xf numFmtId="0" fontId="16" fillId="0" borderId="40" xfId="0" applyFont="1" applyFill="1" applyBorder="1" applyAlignment="1">
      <alignment horizontal="center"/>
    </xf>
    <xf numFmtId="0" fontId="1" fillId="25" borderId="81" xfId="0" applyFont="1" applyFill="1" applyBorder="1" applyAlignment="1">
      <alignment horizontal="center"/>
    </xf>
    <xf numFmtId="0" fontId="1" fillId="0" borderId="24" xfId="0" applyFont="1" applyFill="1" applyBorder="1" applyAlignment="1">
      <alignment horizontal="center"/>
    </xf>
    <xf numFmtId="0" fontId="16" fillId="0" borderId="24" xfId="0" applyFont="1" applyFill="1" applyBorder="1" applyAlignment="1">
      <alignment horizontal="center"/>
    </xf>
    <xf numFmtId="0" fontId="1" fillId="0" borderId="13" xfId="0" applyFont="1" applyFill="1" applyBorder="1" applyAlignment="1">
      <alignment horizontal="center"/>
    </xf>
    <xf numFmtId="0" fontId="16" fillId="0" borderId="13" xfId="0" applyFont="1" applyFill="1" applyBorder="1" applyAlignment="1">
      <alignment horizontal="center"/>
    </xf>
    <xf numFmtId="0" fontId="1" fillId="26" borderId="19" xfId="0" applyFont="1" applyFill="1" applyBorder="1" applyAlignment="1"/>
    <xf numFmtId="0" fontId="16" fillId="26" borderId="13" xfId="0" applyFont="1" applyFill="1" applyBorder="1" applyAlignment="1"/>
    <xf numFmtId="0" fontId="1" fillId="0" borderId="24" xfId="0" applyFont="1" applyBorder="1" applyAlignment="1">
      <alignment horizontal="center"/>
    </xf>
    <xf numFmtId="0" fontId="16" fillId="0" borderId="24" xfId="0" applyFont="1" applyBorder="1" applyAlignment="1">
      <alignment horizontal="center"/>
    </xf>
    <xf numFmtId="0" fontId="1" fillId="26" borderId="19" xfId="0" applyFont="1" applyFill="1" applyBorder="1" applyAlignment="1">
      <alignment wrapText="1"/>
    </xf>
    <xf numFmtId="0" fontId="1" fillId="26" borderId="13" xfId="0" applyFont="1" applyFill="1" applyBorder="1" applyAlignment="1"/>
    <xf numFmtId="0" fontId="1" fillId="0" borderId="30" xfId="0" applyFont="1" applyBorder="1" applyAlignment="1">
      <alignment horizontal="center"/>
    </xf>
    <xf numFmtId="0" fontId="1" fillId="0" borderId="14" xfId="0" applyFont="1" applyBorder="1" applyAlignment="1">
      <alignment horizontal="center"/>
    </xf>
    <xf numFmtId="0" fontId="1" fillId="0" borderId="13" xfId="0" applyFont="1" applyBorder="1" applyAlignment="1">
      <alignment horizontal="center"/>
    </xf>
    <xf numFmtId="0" fontId="16" fillId="0" borderId="13" xfId="0" applyFont="1" applyBorder="1" applyAlignment="1">
      <alignment horizontal="center"/>
    </xf>
    <xf numFmtId="0" fontId="1" fillId="26" borderId="30" xfId="0" applyFont="1" applyFill="1" applyBorder="1" applyAlignment="1">
      <alignment horizontal="center"/>
    </xf>
    <xf numFmtId="0" fontId="1" fillId="26" borderId="14" xfId="0" applyFont="1" applyFill="1" applyBorder="1" applyAlignment="1">
      <alignment horizontal="center"/>
    </xf>
    <xf numFmtId="0" fontId="1" fillId="26" borderId="61" xfId="0" applyFont="1" applyFill="1" applyBorder="1" applyAlignment="1"/>
    <xf numFmtId="0" fontId="1" fillId="26" borderId="54" xfId="0" applyFont="1" applyFill="1" applyBorder="1" applyAlignment="1"/>
    <xf numFmtId="0" fontId="1" fillId="26" borderId="14" xfId="0" applyFont="1" applyFill="1" applyBorder="1" applyAlignment="1"/>
    <xf numFmtId="0" fontId="16" fillId="0" borderId="14" xfId="0" applyFont="1" applyBorder="1" applyAlignment="1">
      <alignment horizontal="center"/>
    </xf>
    <xf numFmtId="0" fontId="1" fillId="26" borderId="13" xfId="0" applyFont="1" applyFill="1" applyBorder="1" applyAlignment="1">
      <alignment horizontal="center"/>
    </xf>
    <xf numFmtId="0" fontId="16" fillId="26" borderId="13" xfId="0" applyFont="1" applyFill="1" applyBorder="1" applyAlignment="1">
      <alignment horizontal="center"/>
    </xf>
    <xf numFmtId="0" fontId="1" fillId="26" borderId="61" xfId="0" applyFont="1" applyFill="1" applyBorder="1" applyAlignment="1">
      <alignment wrapText="1"/>
    </xf>
    <xf numFmtId="0" fontId="0" fillId="0" borderId="54" xfId="0" applyBorder="1" applyAlignment="1"/>
    <xf numFmtId="0" fontId="0" fillId="0" borderId="14" xfId="0" applyBorder="1" applyAlignment="1"/>
    <xf numFmtId="0" fontId="0" fillId="0" borderId="14" xfId="0" applyBorder="1" applyAlignment="1">
      <alignment horizontal="center"/>
    </xf>
    <xf numFmtId="0" fontId="1" fillId="0" borderId="30" xfId="0" applyFont="1" applyFill="1" applyBorder="1" applyAlignment="1">
      <alignment horizontal="center"/>
    </xf>
    <xf numFmtId="0" fontId="1" fillId="0" borderId="14" xfId="0" applyFont="1" applyFill="1" applyBorder="1" applyAlignment="1">
      <alignment horizontal="center"/>
    </xf>
    <xf numFmtId="0" fontId="4" fillId="0" borderId="16" xfId="0" applyFont="1" applyFill="1" applyBorder="1" applyAlignment="1">
      <alignment horizontal="left" vertical="top" wrapText="1"/>
    </xf>
    <xf numFmtId="0" fontId="0" fillId="0" borderId="17" xfId="0" applyFill="1" applyBorder="1" applyAlignment="1">
      <alignment horizontal="left" vertical="top"/>
    </xf>
    <xf numFmtId="0" fontId="0" fillId="0" borderId="41" xfId="0" applyFill="1" applyBorder="1" applyAlignment="1">
      <alignment horizontal="left" vertical="top"/>
    </xf>
    <xf numFmtId="0" fontId="0" fillId="0" borderId="11" xfId="0" applyFill="1" applyBorder="1" applyAlignment="1">
      <alignment horizontal="left" vertical="top"/>
    </xf>
    <xf numFmtId="0" fontId="0" fillId="0" borderId="0" xfId="0" applyFill="1" applyBorder="1" applyAlignment="1">
      <alignment horizontal="left" vertical="top"/>
    </xf>
    <xf numFmtId="0" fontId="0" fillId="0" borderId="25" xfId="0" applyFill="1" applyBorder="1" applyAlignment="1">
      <alignment horizontal="left" vertical="top"/>
    </xf>
    <xf numFmtId="0" fontId="0" fillId="0" borderId="44"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16" fillId="25" borderId="72" xfId="0" applyFont="1" applyFill="1" applyBorder="1" applyAlignment="1">
      <alignment horizontal="center"/>
    </xf>
    <xf numFmtId="0" fontId="16" fillId="25" borderId="40" xfId="0" applyFont="1" applyFill="1" applyBorder="1" applyAlignment="1">
      <alignment horizontal="center"/>
    </xf>
    <xf numFmtId="0" fontId="16" fillId="25" borderId="34" xfId="0" applyFont="1" applyFill="1" applyBorder="1" applyAlignment="1">
      <alignment horizontal="center"/>
    </xf>
    <xf numFmtId="0" fontId="16" fillId="25" borderId="77" xfId="0" applyFont="1" applyFill="1" applyBorder="1" applyAlignment="1">
      <alignment horizontal="center"/>
    </xf>
    <xf numFmtId="0" fontId="35" fillId="18" borderId="11" xfId="0" applyFont="1" applyFill="1" applyBorder="1" applyAlignment="1">
      <alignment horizontal="center" vertical="center"/>
    </xf>
    <xf numFmtId="0" fontId="35" fillId="18" borderId="0" xfId="0" applyFont="1" applyFill="1" applyBorder="1" applyAlignment="1">
      <alignment horizontal="center" vertical="center"/>
    </xf>
    <xf numFmtId="0" fontId="35" fillId="18" borderId="25" xfId="0" applyFont="1" applyFill="1" applyBorder="1" applyAlignment="1">
      <alignment horizontal="center" vertical="center"/>
    </xf>
    <xf numFmtId="0" fontId="88" fillId="24" borderId="11" xfId="0" applyFont="1" applyFill="1" applyBorder="1" applyAlignment="1">
      <alignment horizontal="center" vertical="center" wrapText="1"/>
    </xf>
    <xf numFmtId="0" fontId="88" fillId="24" borderId="0" xfId="0" applyFont="1" applyFill="1" applyBorder="1" applyAlignment="1">
      <alignment horizontal="center" vertical="center" wrapText="1"/>
    </xf>
    <xf numFmtId="0" fontId="84" fillId="24" borderId="10" xfId="0" applyFont="1" applyFill="1" applyBorder="1" applyAlignment="1">
      <alignment horizontal="center" vertical="center" wrapText="1"/>
    </xf>
    <xf numFmtId="0" fontId="28" fillId="18" borderId="11" xfId="0" applyFont="1" applyFill="1" applyBorder="1" applyAlignment="1">
      <alignment vertical="top" wrapText="1"/>
    </xf>
    <xf numFmtId="0" fontId="28" fillId="18" borderId="0" xfId="0" applyFont="1" applyFill="1" applyBorder="1" applyAlignment="1">
      <alignment vertical="top" wrapText="1"/>
    </xf>
    <xf numFmtId="0" fontId="28" fillId="18" borderId="25" xfId="0" applyFont="1" applyFill="1" applyBorder="1" applyAlignment="1">
      <alignment vertical="top" wrapText="1"/>
    </xf>
    <xf numFmtId="0" fontId="86" fillId="24" borderId="16" xfId="0" applyFont="1" applyFill="1" applyBorder="1" applyAlignment="1">
      <alignment horizontal="center" vertical="top" wrapText="1"/>
    </xf>
    <xf numFmtId="0" fontId="86" fillId="24" borderId="17" xfId="0" applyFont="1" applyFill="1" applyBorder="1" applyAlignment="1">
      <alignment horizontal="center" vertical="top" wrapText="1"/>
    </xf>
    <xf numFmtId="0" fontId="86" fillId="24" borderId="41" xfId="0" applyFont="1" applyFill="1" applyBorder="1" applyAlignment="1">
      <alignment horizontal="center" vertical="top" wrapText="1"/>
    </xf>
    <xf numFmtId="0" fontId="85" fillId="24" borderId="11" xfId="0" applyFont="1" applyFill="1" applyBorder="1" applyAlignment="1">
      <alignment horizontal="center" vertical="top" wrapText="1"/>
    </xf>
    <xf numFmtId="0" fontId="85" fillId="24" borderId="0" xfId="0" applyFont="1" applyFill="1" applyBorder="1" applyAlignment="1">
      <alignment horizontal="center" vertical="top" wrapText="1"/>
    </xf>
    <xf numFmtId="0" fontId="85" fillId="24" borderId="25" xfId="0" applyFont="1" applyFill="1" applyBorder="1" applyAlignment="1">
      <alignment horizontal="center" vertical="top" wrapText="1"/>
    </xf>
    <xf numFmtId="0" fontId="8" fillId="0" borderId="56" xfId="0" applyFont="1" applyBorder="1" applyAlignment="1">
      <alignment horizontal="center" wrapText="1"/>
    </xf>
    <xf numFmtId="0" fontId="0" fillId="0" borderId="56" xfId="0" applyBorder="1" applyAlignment="1">
      <alignment horizontal="center"/>
    </xf>
    <xf numFmtId="0" fontId="0" fillId="0" borderId="58" xfId="0" applyBorder="1" applyAlignment="1">
      <alignment horizontal="center"/>
    </xf>
    <xf numFmtId="15" fontId="0" fillId="0" borderId="10" xfId="0" applyNumberFormat="1" applyBorder="1" applyAlignment="1" applyProtection="1">
      <alignment horizontal="center"/>
      <protection locked="0"/>
    </xf>
    <xf numFmtId="0" fontId="0" fillId="0" borderId="10" xfId="0" applyBorder="1" applyAlignment="1" applyProtection="1">
      <alignment horizontal="center"/>
      <protection locked="0"/>
    </xf>
    <xf numFmtId="0" fontId="94" fillId="0" borderId="10" xfId="0" applyFont="1" applyBorder="1" applyAlignment="1">
      <alignment horizontal="center"/>
    </xf>
    <xf numFmtId="0" fontId="94" fillId="0" borderId="10" xfId="0" applyFont="1" applyBorder="1" applyAlignment="1">
      <alignment horizontal="left"/>
    </xf>
    <xf numFmtId="0" fontId="114" fillId="0" borderId="30" xfId="0" applyFont="1" applyBorder="1" applyAlignment="1">
      <alignment horizontal="left" vertical="top" wrapText="1"/>
    </xf>
    <xf numFmtId="0" fontId="114" fillId="0" borderId="54" xfId="0" applyFont="1" applyBorder="1" applyAlignment="1">
      <alignment horizontal="left" vertical="top" wrapText="1"/>
    </xf>
    <xf numFmtId="0" fontId="114" fillId="0" borderId="14" xfId="0" applyFont="1" applyBorder="1" applyAlignment="1">
      <alignment horizontal="left" vertical="top" wrapText="1"/>
    </xf>
    <xf numFmtId="15" fontId="94" fillId="0" borderId="10" xfId="0" applyNumberFormat="1" applyFont="1" applyBorder="1" applyAlignment="1">
      <alignment horizontal="center"/>
    </xf>
    <xf numFmtId="0" fontId="0" fillId="0" borderId="10" xfId="0" applyBorder="1" applyAlignment="1">
      <alignment horizontal="center"/>
    </xf>
    <xf numFmtId="0" fontId="5" fillId="0" borderId="0" xfId="0" applyFont="1" applyBorder="1" applyAlignment="1">
      <alignment wrapText="1"/>
    </xf>
    <xf numFmtId="0" fontId="21" fillId="0" borderId="45" xfId="0" applyFont="1" applyBorder="1" applyAlignment="1">
      <alignment horizontal="left" vertical="top" wrapText="1"/>
    </xf>
    <xf numFmtId="0" fontId="27" fillId="0" borderId="45" xfId="0" applyFont="1" applyBorder="1" applyAlignment="1">
      <alignment horizontal="left" vertical="top" wrapText="1"/>
    </xf>
    <xf numFmtId="0" fontId="124" fillId="0" borderId="10" xfId="0" applyFont="1" applyBorder="1" applyAlignment="1" applyProtection="1">
      <alignment horizontal="center"/>
      <protection locked="0"/>
    </xf>
    <xf numFmtId="0" fontId="5" fillId="26" borderId="0" xfId="0" applyFont="1" applyFill="1" applyBorder="1" applyAlignment="1">
      <alignment horizontal="center"/>
    </xf>
    <xf numFmtId="0" fontId="5" fillId="0" borderId="37" xfId="0" applyFont="1" applyBorder="1" applyAlignment="1">
      <alignment horizontal="center" wrapText="1"/>
    </xf>
    <xf numFmtId="0" fontId="5" fillId="0" borderId="37" xfId="0" applyFont="1" applyBorder="1" applyAlignment="1">
      <alignment horizontal="center"/>
    </xf>
    <xf numFmtId="0" fontId="5" fillId="0" borderId="10" xfId="0" applyFont="1" applyBorder="1" applyAlignment="1" applyProtection="1">
      <alignment horizontal="center"/>
      <protection locked="0"/>
    </xf>
    <xf numFmtId="0" fontId="5" fillId="0" borderId="0" xfId="0" applyFont="1" applyBorder="1" applyAlignment="1">
      <alignment horizontal="left" vertical="top" wrapText="1"/>
    </xf>
    <xf numFmtId="0" fontId="13" fillId="0" borderId="10" xfId="0" applyFont="1" applyBorder="1" applyAlignment="1" applyProtection="1">
      <alignment horizontal="center"/>
      <protection locked="0"/>
    </xf>
    <xf numFmtId="0" fontId="5" fillId="0" borderId="10" xfId="0" applyFont="1" applyBorder="1" applyAlignment="1">
      <alignment horizontal="center"/>
    </xf>
    <xf numFmtId="0" fontId="5" fillId="0" borderId="85" xfId="43" applyFont="1" applyBorder="1" applyAlignment="1">
      <alignment horizontal="center" vertical="center" wrapText="1"/>
    </xf>
    <xf numFmtId="0" fontId="5" fillId="0" borderId="73" xfId="43" applyFont="1" applyBorder="1" applyAlignment="1">
      <alignment horizontal="center" vertical="center" wrapText="1"/>
    </xf>
    <xf numFmtId="0" fontId="5" fillId="0" borderId="63" xfId="43" applyFont="1" applyBorder="1" applyAlignment="1">
      <alignment horizontal="center" vertical="center" wrapText="1"/>
    </xf>
    <xf numFmtId="0" fontId="5" fillId="0" borderId="79" xfId="43" applyFont="1" applyBorder="1" applyAlignment="1">
      <alignment horizontal="center" vertical="center" wrapText="1"/>
    </xf>
    <xf numFmtId="0" fontId="35" fillId="18" borderId="16" xfId="43" applyFont="1" applyFill="1" applyBorder="1" applyAlignment="1">
      <alignment horizontal="center" vertical="center"/>
    </xf>
    <xf numFmtId="0" fontId="35" fillId="18" borderId="17" xfId="43" applyFont="1" applyFill="1" applyBorder="1" applyAlignment="1">
      <alignment horizontal="center" vertical="center"/>
    </xf>
    <xf numFmtId="0" fontId="35" fillId="18" borderId="41" xfId="43" applyFont="1" applyFill="1" applyBorder="1" applyAlignment="1">
      <alignment horizontal="center" vertical="center"/>
    </xf>
    <xf numFmtId="0" fontId="13" fillId="26" borderId="24" xfId="43" applyFont="1" applyFill="1" applyBorder="1" applyAlignment="1">
      <alignment horizontal="center"/>
    </xf>
    <xf numFmtId="0" fontId="13" fillId="26" borderId="24" xfId="43" applyFont="1" applyFill="1" applyBorder="1" applyAlignment="1">
      <alignment horizontal="left"/>
    </xf>
    <xf numFmtId="0" fontId="13" fillId="26" borderId="66" xfId="43" applyFont="1" applyFill="1" applyBorder="1" applyAlignment="1">
      <alignment horizontal="left"/>
    </xf>
    <xf numFmtId="0" fontId="13" fillId="26" borderId="22" xfId="43" applyFont="1" applyFill="1" applyBorder="1" applyAlignment="1">
      <alignment horizontal="center"/>
    </xf>
    <xf numFmtId="0" fontId="13" fillId="26" borderId="22" xfId="43" applyFont="1" applyFill="1" applyBorder="1" applyAlignment="1">
      <alignment horizontal="left"/>
    </xf>
    <xf numFmtId="0" fontId="13" fillId="26" borderId="23" xfId="43" applyFont="1" applyFill="1" applyBorder="1" applyAlignment="1">
      <alignment horizontal="left"/>
    </xf>
    <xf numFmtId="0" fontId="4" fillId="26" borderId="24" xfId="43" applyFill="1" applyBorder="1" applyAlignment="1">
      <alignment horizontal="center" vertical="top"/>
    </xf>
    <xf numFmtId="0" fontId="4" fillId="26" borderId="55" xfId="43" applyFill="1" applyBorder="1" applyAlignment="1">
      <alignment horizontal="center" vertical="top"/>
    </xf>
    <xf numFmtId="0" fontId="5" fillId="26" borderId="24" xfId="43" applyFont="1" applyFill="1" applyBorder="1" applyAlignment="1">
      <alignment horizontal="left" vertical="top"/>
    </xf>
    <xf numFmtId="0" fontId="13" fillId="26" borderId="24" xfId="43" quotePrefix="1" applyFont="1" applyFill="1" applyBorder="1" applyAlignment="1" applyProtection="1">
      <alignment horizontal="left"/>
      <protection locked="0"/>
    </xf>
    <xf numFmtId="0" fontId="13" fillId="26" borderId="66" xfId="43" quotePrefix="1" applyFont="1" applyFill="1" applyBorder="1" applyAlignment="1" applyProtection="1">
      <alignment horizontal="left"/>
      <protection locked="0"/>
    </xf>
    <xf numFmtId="14" fontId="5" fillId="26" borderId="82" xfId="43" quotePrefix="1" applyNumberFormat="1" applyFont="1" applyFill="1" applyBorder="1" applyAlignment="1">
      <alignment horizontal="center"/>
    </xf>
    <xf numFmtId="0" fontId="5" fillId="26" borderId="84" xfId="43" quotePrefix="1" applyFont="1" applyFill="1" applyBorder="1" applyAlignment="1">
      <alignment horizontal="center"/>
    </xf>
    <xf numFmtId="0" fontId="5" fillId="26" borderId="31" xfId="43" quotePrefix="1" applyFont="1" applyFill="1" applyBorder="1" applyAlignment="1">
      <alignment horizontal="center"/>
    </xf>
    <xf numFmtId="0" fontId="5" fillId="26" borderId="22" xfId="43" applyFont="1" applyFill="1" applyBorder="1" applyAlignment="1">
      <alignment horizontal="left" vertical="top"/>
    </xf>
    <xf numFmtId="0" fontId="5" fillId="26" borderId="82" xfId="43" quotePrefix="1" applyFont="1" applyFill="1" applyBorder="1" applyAlignment="1">
      <alignment horizontal="center"/>
    </xf>
    <xf numFmtId="0" fontId="5" fillId="26" borderId="64" xfId="43" quotePrefix="1" applyFont="1" applyFill="1" applyBorder="1" applyAlignment="1">
      <alignment horizontal="center"/>
    </xf>
    <xf numFmtId="0" fontId="5" fillId="26" borderId="27" xfId="43" applyFont="1" applyFill="1" applyBorder="1" applyAlignment="1">
      <alignment horizontal="left" vertical="top"/>
    </xf>
    <xf numFmtId="0" fontId="4" fillId="18" borderId="29" xfId="43" applyFill="1" applyBorder="1" applyAlignment="1">
      <alignment horizontal="left"/>
    </xf>
    <xf numFmtId="0" fontId="4" fillId="18" borderId="10" xfId="43" applyFill="1" applyBorder="1" applyAlignment="1">
      <alignment horizontal="left"/>
    </xf>
    <xf numFmtId="0" fontId="39" fillId="18" borderId="10" xfId="43" applyFont="1" applyFill="1" applyBorder="1" applyAlignment="1" applyProtection="1">
      <alignment horizontal="left"/>
      <protection locked="0"/>
    </xf>
    <xf numFmtId="0" fontId="4" fillId="18" borderId="10" xfId="43" applyFill="1" applyBorder="1" applyAlignment="1" applyProtection="1">
      <alignment horizontal="left"/>
      <protection locked="0"/>
    </xf>
    <xf numFmtId="14" fontId="4" fillId="18" borderId="10" xfId="43" applyNumberFormat="1" applyFill="1" applyBorder="1" applyAlignment="1" applyProtection="1">
      <alignment horizontal="left"/>
      <protection locked="0"/>
    </xf>
    <xf numFmtId="0" fontId="4" fillId="18" borderId="12" xfId="43" applyFill="1" applyBorder="1" applyAlignment="1" applyProtection="1">
      <alignment horizontal="left"/>
      <protection locked="0"/>
    </xf>
    <xf numFmtId="0" fontId="5" fillId="0" borderId="83" xfId="43" quotePrefix="1" applyFont="1" applyBorder="1" applyAlignment="1">
      <alignment horizontal="center" vertical="center" wrapText="1"/>
    </xf>
    <xf numFmtId="0" fontId="5" fillId="0" borderId="78" xfId="43" quotePrefix="1" applyFont="1" applyBorder="1" applyAlignment="1">
      <alignment horizontal="center" vertical="center" wrapText="1"/>
    </xf>
    <xf numFmtId="0" fontId="9" fillId="26" borderId="17" xfId="43" applyFont="1" applyFill="1" applyBorder="1" applyAlignment="1" applyProtection="1">
      <alignment horizontal="left"/>
      <protection locked="0"/>
    </xf>
    <xf numFmtId="0" fontId="9" fillId="26" borderId="41" xfId="43" applyFont="1" applyFill="1" applyBorder="1" applyAlignment="1" applyProtection="1">
      <alignment horizontal="left"/>
      <protection locked="0"/>
    </xf>
    <xf numFmtId="0" fontId="4" fillId="18" borderId="68" xfId="43" applyFill="1" applyBorder="1" applyAlignment="1">
      <alignment horizontal="left"/>
    </xf>
    <xf numFmtId="0" fontId="4" fillId="18" borderId="69" xfId="43" applyFill="1" applyBorder="1" applyAlignment="1">
      <alignment horizontal="left"/>
    </xf>
    <xf numFmtId="0" fontId="4" fillId="18" borderId="70" xfId="43" applyFill="1" applyBorder="1" applyAlignment="1">
      <alignment horizontal="left"/>
    </xf>
    <xf numFmtId="0" fontId="23" fillId="18" borderId="36" xfId="43" applyFont="1" applyFill="1" applyBorder="1" applyAlignment="1">
      <alignment horizontal="left"/>
    </xf>
    <xf numFmtId="0" fontId="23" fillId="18" borderId="37" xfId="43" applyFont="1" applyFill="1" applyBorder="1" applyAlignment="1">
      <alignment horizontal="left"/>
    </xf>
    <xf numFmtId="0" fontId="23" fillId="18" borderId="38" xfId="43" applyFont="1" applyFill="1" applyBorder="1" applyAlignment="1">
      <alignment horizontal="left"/>
    </xf>
    <xf numFmtId="0" fontId="5" fillId="0" borderId="24" xfId="43" applyFont="1" applyBorder="1" applyAlignment="1">
      <alignment horizontal="center" vertical="center" wrapText="1"/>
    </xf>
    <xf numFmtId="0" fontId="5" fillId="0" borderId="63" xfId="43" quotePrefix="1" applyFont="1" applyBorder="1" applyAlignment="1">
      <alignment horizontal="center" vertical="center" wrapText="1"/>
    </xf>
    <xf numFmtId="0" fontId="5" fillId="0" borderId="79" xfId="43" quotePrefix="1" applyFont="1" applyBorder="1" applyAlignment="1">
      <alignment horizontal="center" vertical="center" wrapText="1"/>
    </xf>
    <xf numFmtId="0" fontId="5" fillId="0" borderId="55" xfId="43" applyFont="1" applyBorder="1" applyAlignment="1">
      <alignment horizontal="center" vertical="center"/>
    </xf>
    <xf numFmtId="0" fontId="5" fillId="0" borderId="56" xfId="43" applyFont="1" applyBorder="1" applyAlignment="1">
      <alignment horizontal="center" vertical="center"/>
    </xf>
    <xf numFmtId="0" fontId="5" fillId="0" borderId="57" xfId="43" applyFont="1" applyBorder="1" applyAlignment="1">
      <alignment horizontal="center" vertical="center"/>
    </xf>
    <xf numFmtId="0" fontId="0" fillId="18" borderId="10" xfId="0" applyFill="1" applyBorder="1" applyAlignment="1" applyProtection="1">
      <alignment horizontal="left"/>
      <protection locked="0"/>
    </xf>
    <xf numFmtId="14" fontId="0" fillId="18" borderId="10" xfId="0" applyNumberFormat="1" applyFill="1" applyBorder="1" applyAlignment="1" applyProtection="1">
      <alignment horizontal="left"/>
      <protection locked="0"/>
    </xf>
    <xf numFmtId="0" fontId="0" fillId="18" borderId="12" xfId="0" applyFill="1" applyBorder="1" applyAlignment="1" applyProtection="1">
      <alignment horizontal="left"/>
      <protection locked="0"/>
    </xf>
    <xf numFmtId="0" fontId="26" fillId="18" borderId="36" xfId="0" applyFont="1" applyFill="1" applyBorder="1" applyAlignment="1">
      <alignment horizontal="left"/>
    </xf>
    <xf numFmtId="0" fontId="26" fillId="18" borderId="37" xfId="0" applyFont="1" applyFill="1" applyBorder="1" applyAlignment="1">
      <alignment horizontal="left"/>
    </xf>
    <xf numFmtId="0" fontId="23" fillId="18" borderId="37" xfId="0" applyFont="1" applyFill="1" applyBorder="1" applyAlignment="1">
      <alignment horizontal="left"/>
    </xf>
    <xf numFmtId="0" fontId="23" fillId="18" borderId="38" xfId="0" applyFont="1" applyFill="1" applyBorder="1" applyAlignment="1">
      <alignment horizontal="left"/>
    </xf>
    <xf numFmtId="0" fontId="0" fillId="18" borderId="29" xfId="0" applyFill="1" applyBorder="1" applyAlignment="1">
      <alignment horizontal="left"/>
    </xf>
    <xf numFmtId="0" fontId="0" fillId="18" borderId="10" xfId="0" applyFill="1" applyBorder="1" applyAlignment="1">
      <alignment horizontal="left"/>
    </xf>
    <xf numFmtId="0" fontId="35" fillId="18" borderId="69" xfId="0" applyFont="1" applyFill="1" applyBorder="1" applyAlignment="1">
      <alignment horizontal="center" vertical="center" wrapText="1"/>
    </xf>
    <xf numFmtId="0" fontId="35" fillId="18" borderId="70" xfId="0" applyFont="1" applyFill="1" applyBorder="1" applyAlignment="1">
      <alignment horizontal="center" vertical="center" wrapText="1"/>
    </xf>
    <xf numFmtId="0" fontId="5" fillId="18" borderId="30" xfId="0" applyFont="1" applyFill="1" applyBorder="1" applyAlignment="1" applyProtection="1">
      <alignment horizontal="center"/>
      <protection locked="0"/>
    </xf>
    <xf numFmtId="0" fontId="5" fillId="18" borderId="14" xfId="0" applyFont="1" applyFill="1" applyBorder="1" applyAlignment="1" applyProtection="1">
      <alignment horizontal="center"/>
      <protection locked="0"/>
    </xf>
    <xf numFmtId="0" fontId="13" fillId="26" borderId="24" xfId="0" applyFont="1" applyFill="1" applyBorder="1" applyAlignment="1">
      <alignment horizontal="left"/>
    </xf>
    <xf numFmtId="0" fontId="13" fillId="26" borderId="66" xfId="0" applyFont="1" applyFill="1" applyBorder="1" applyAlignment="1">
      <alignment horizontal="left"/>
    </xf>
    <xf numFmtId="0" fontId="13" fillId="26" borderId="24" xfId="0" quotePrefix="1" applyFont="1" applyFill="1" applyBorder="1" applyAlignment="1" applyProtection="1">
      <alignment horizontal="left"/>
      <protection locked="0"/>
    </xf>
    <xf numFmtId="0" fontId="13" fillId="26" borderId="66" xfId="0" quotePrefix="1" applyFont="1" applyFill="1" applyBorder="1" applyAlignment="1" applyProtection="1">
      <alignment horizontal="left"/>
      <protection locked="0"/>
    </xf>
    <xf numFmtId="0" fontId="13" fillId="26" borderId="22" xfId="0" applyFont="1" applyFill="1" applyBorder="1" applyAlignment="1">
      <alignment horizontal="left"/>
    </xf>
    <xf numFmtId="0" fontId="13" fillId="26" borderId="23" xfId="0" applyFont="1" applyFill="1" applyBorder="1" applyAlignment="1">
      <alignment horizontal="left"/>
    </xf>
    <xf numFmtId="0" fontId="5" fillId="26" borderId="82" xfId="0" quotePrefix="1" applyFont="1" applyFill="1" applyBorder="1" applyAlignment="1">
      <alignment horizontal="center"/>
    </xf>
    <xf numFmtId="0" fontId="5" fillId="26" borderId="64" xfId="0" quotePrefix="1" applyFont="1" applyFill="1" applyBorder="1" applyAlignment="1">
      <alignment horizontal="center"/>
    </xf>
    <xf numFmtId="0" fontId="5" fillId="0" borderId="83" xfId="0" quotePrefix="1" applyFont="1" applyFill="1" applyBorder="1" applyAlignment="1">
      <alignment horizontal="center" vertical="center" wrapText="1"/>
    </xf>
    <xf numFmtId="0" fontId="5" fillId="0" borderId="78" xfId="0" quotePrefix="1" applyFont="1" applyFill="1" applyBorder="1" applyAlignment="1">
      <alignment horizontal="center" vertical="center" wrapText="1"/>
    </xf>
    <xf numFmtId="0" fontId="5" fillId="26" borderId="84" xfId="0" quotePrefix="1" applyFont="1" applyFill="1" applyBorder="1" applyAlignment="1">
      <alignment horizontal="center"/>
    </xf>
    <xf numFmtId="0" fontId="5" fillId="26" borderId="31" xfId="0" quotePrefix="1" applyFont="1" applyFill="1" applyBorder="1" applyAlignment="1">
      <alignment horizontal="center"/>
    </xf>
    <xf numFmtId="0" fontId="5" fillId="26" borderId="27" xfId="0" applyFont="1" applyFill="1" applyBorder="1" applyAlignment="1">
      <alignment horizontal="left" vertical="top"/>
    </xf>
    <xf numFmtId="0" fontId="5" fillId="26" borderId="24" xfId="0" applyFont="1" applyFill="1" applyBorder="1" applyAlignment="1">
      <alignment horizontal="left" vertical="top"/>
    </xf>
    <xf numFmtId="0" fontId="13" fillId="26" borderId="24" xfId="0" applyFont="1" applyFill="1" applyBorder="1" applyAlignment="1">
      <alignment horizontal="center"/>
    </xf>
    <xf numFmtId="0" fontId="13" fillId="26" borderId="22" xfId="0" applyFont="1" applyFill="1" applyBorder="1" applyAlignment="1">
      <alignment horizontal="center"/>
    </xf>
    <xf numFmtId="0" fontId="0" fillId="26" borderId="24" xfId="0" applyFill="1" applyBorder="1" applyAlignment="1">
      <alignment horizontal="center" vertical="top"/>
    </xf>
    <xf numFmtId="0" fontId="0" fillId="26" borderId="55" xfId="0" applyFill="1" applyBorder="1" applyAlignment="1">
      <alignment horizontal="center" vertical="top"/>
    </xf>
    <xf numFmtId="0" fontId="5" fillId="26" borderId="22" xfId="0" applyFont="1" applyFill="1" applyBorder="1" applyAlignment="1">
      <alignment horizontal="left" vertical="top"/>
    </xf>
    <xf numFmtId="0" fontId="5" fillId="0" borderId="85"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48"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18" borderId="29" xfId="0" applyFont="1" applyFill="1" applyBorder="1" applyAlignment="1" applyProtection="1">
      <alignment horizontal="center"/>
      <protection locked="0"/>
    </xf>
    <xf numFmtId="0" fontId="5" fillId="18" borderId="12" xfId="0" applyFont="1" applyFill="1" applyBorder="1" applyAlignment="1" applyProtection="1">
      <alignment horizontal="center"/>
      <protection locked="0"/>
    </xf>
    <xf numFmtId="0" fontId="24" fillId="18" borderId="30" xfId="0" applyFont="1" applyFill="1" applyBorder="1" applyAlignment="1" applyProtection="1">
      <alignment horizontal="center"/>
      <protection locked="0"/>
    </xf>
    <xf numFmtId="0" fontId="24" fillId="18" borderId="14" xfId="0" applyFont="1" applyFill="1" applyBorder="1" applyAlignment="1" applyProtection="1">
      <alignment horizontal="center"/>
      <protection locked="0"/>
    </xf>
    <xf numFmtId="0" fontId="5" fillId="0" borderId="63"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0" fillId="18" borderId="68" xfId="0" applyFill="1" applyBorder="1" applyAlignment="1">
      <alignment horizontal="left"/>
    </xf>
    <xf numFmtId="0" fontId="0" fillId="18" borderId="69" xfId="0" applyFill="1" applyBorder="1" applyAlignment="1">
      <alignment horizontal="left"/>
    </xf>
    <xf numFmtId="0" fontId="0" fillId="18" borderId="70" xfId="0" applyFill="1" applyBorder="1" applyAlignment="1">
      <alignment horizontal="left"/>
    </xf>
    <xf numFmtId="0" fontId="5" fillId="18" borderId="82" xfId="0" applyFont="1" applyFill="1" applyBorder="1" applyAlignment="1" applyProtection="1">
      <alignment horizontal="center"/>
      <protection locked="0"/>
    </xf>
    <xf numFmtId="0" fontId="5" fillId="18" borderId="31" xfId="0" applyFont="1" applyFill="1" applyBorder="1" applyAlignment="1" applyProtection="1">
      <alignment horizontal="center"/>
      <protection locked="0"/>
    </xf>
    <xf numFmtId="0" fontId="5" fillId="0" borderId="63" xfId="0" quotePrefix="1" applyFont="1" applyFill="1" applyBorder="1" applyAlignment="1">
      <alignment horizontal="center" vertical="center" wrapText="1"/>
    </xf>
    <xf numFmtId="0" fontId="5" fillId="0" borderId="79" xfId="0" quotePrefix="1" applyFont="1" applyFill="1" applyBorder="1" applyAlignment="1">
      <alignment horizontal="center" vertical="center" wrapText="1"/>
    </xf>
    <xf numFmtId="0" fontId="97" fillId="26" borderId="68" xfId="0" applyFont="1" applyFill="1" applyBorder="1" applyAlignment="1" applyProtection="1">
      <alignment horizontal="center" wrapText="1"/>
      <protection locked="0"/>
    </xf>
    <xf numFmtId="0" fontId="97" fillId="26" borderId="69" xfId="0" applyFont="1" applyFill="1" applyBorder="1" applyAlignment="1" applyProtection="1">
      <alignment horizontal="center" wrapText="1"/>
      <protection locked="0"/>
    </xf>
    <xf numFmtId="0" fontId="97" fillId="26" borderId="70" xfId="0" applyFont="1" applyFill="1" applyBorder="1" applyAlignment="1" applyProtection="1">
      <alignment horizontal="center" wrapText="1"/>
      <protection locked="0"/>
    </xf>
    <xf numFmtId="0" fontId="5" fillId="18" borderId="61" xfId="0" applyFont="1" applyFill="1" applyBorder="1" applyAlignment="1" applyProtection="1">
      <alignment horizontal="left"/>
      <protection locked="0"/>
    </xf>
    <xf numFmtId="0" fontId="5" fillId="18" borderId="54" xfId="0" applyFont="1" applyFill="1" applyBorder="1" applyAlignment="1" applyProtection="1">
      <alignment horizontal="left"/>
      <protection locked="0"/>
    </xf>
    <xf numFmtId="0" fontId="5" fillId="18" borderId="62" xfId="0" applyFont="1" applyFill="1" applyBorder="1" applyAlignment="1" applyProtection="1">
      <alignment horizontal="left"/>
      <protection locked="0"/>
    </xf>
    <xf numFmtId="0" fontId="5" fillId="18" borderId="28" xfId="0" applyFont="1" applyFill="1" applyBorder="1" applyAlignment="1" applyProtection="1">
      <alignment horizontal="left"/>
      <protection locked="0"/>
    </xf>
    <xf numFmtId="0" fontId="5" fillId="18" borderId="84" xfId="0" applyFont="1" applyFill="1" applyBorder="1" applyAlignment="1" applyProtection="1">
      <alignment horizontal="left"/>
      <protection locked="0"/>
    </xf>
    <xf numFmtId="0" fontId="5" fillId="18" borderId="64" xfId="0" applyFont="1" applyFill="1" applyBorder="1" applyAlignment="1" applyProtection="1">
      <alignment horizontal="left"/>
      <protection locked="0"/>
    </xf>
    <xf numFmtId="0" fontId="23" fillId="18" borderId="36" xfId="0" applyFont="1" applyFill="1" applyBorder="1" applyAlignment="1">
      <alignment horizontal="left"/>
    </xf>
    <xf numFmtId="0" fontId="0" fillId="18" borderId="44" xfId="0" applyFill="1" applyBorder="1" applyAlignment="1">
      <alignment horizontal="left"/>
    </xf>
    <xf numFmtId="0" fontId="0" fillId="18" borderId="45" xfId="0" applyFill="1" applyBorder="1" applyAlignment="1">
      <alignment horizontal="left"/>
    </xf>
    <xf numFmtId="0" fontId="0" fillId="18" borderId="46" xfId="0" applyFill="1" applyBorder="1" applyAlignment="1">
      <alignment horizontal="left"/>
    </xf>
    <xf numFmtId="0" fontId="40" fillId="18" borderId="61" xfId="0" applyFont="1" applyFill="1" applyBorder="1" applyAlignment="1" applyProtection="1">
      <alignment horizontal="left" wrapText="1"/>
      <protection locked="0"/>
    </xf>
    <xf numFmtId="0" fontId="40" fillId="18" borderId="14" xfId="0" applyFont="1" applyFill="1" applyBorder="1" applyAlignment="1" applyProtection="1">
      <alignment horizontal="left" wrapText="1"/>
      <protection locked="0"/>
    </xf>
    <xf numFmtId="0" fontId="93" fillId="18" borderId="61" xfId="0" applyFont="1" applyFill="1" applyBorder="1" applyAlignment="1" applyProtection="1">
      <alignment horizontal="left" vertical="center" wrapText="1"/>
      <protection locked="0"/>
    </xf>
    <xf numFmtId="0" fontId="93" fillId="18" borderId="54" xfId="0" applyFont="1" applyFill="1" applyBorder="1" applyAlignment="1" applyProtection="1">
      <alignment horizontal="left" vertical="center" wrapText="1"/>
      <protection locked="0"/>
    </xf>
    <xf numFmtId="0" fontId="93" fillId="18" borderId="62" xfId="0" applyFont="1" applyFill="1" applyBorder="1" applyAlignment="1" applyProtection="1">
      <alignment horizontal="left" vertical="center" wrapText="1"/>
      <protection locked="0"/>
    </xf>
    <xf numFmtId="0" fontId="40" fillId="18" borderId="28" xfId="0" applyFont="1" applyFill="1" applyBorder="1" applyAlignment="1" applyProtection="1">
      <alignment horizontal="left" wrapText="1"/>
      <protection locked="0"/>
    </xf>
    <xf numFmtId="0" fontId="40" fillId="18" borderId="31" xfId="0" applyFont="1" applyFill="1" applyBorder="1" applyAlignment="1" applyProtection="1">
      <alignment horizontal="left" wrapText="1"/>
      <protection locked="0"/>
    </xf>
    <xf numFmtId="0" fontId="93" fillId="18" borderId="68" xfId="0" applyFont="1" applyFill="1" applyBorder="1" applyAlignment="1" applyProtection="1">
      <alignment horizontal="left" vertical="center" wrapText="1"/>
      <protection locked="0"/>
    </xf>
    <xf numFmtId="0" fontId="93" fillId="18" borderId="69" xfId="0" applyFont="1" applyFill="1" applyBorder="1" applyAlignment="1" applyProtection="1">
      <alignment horizontal="left" vertical="center" wrapText="1"/>
      <protection locked="0"/>
    </xf>
    <xf numFmtId="0" fontId="93" fillId="18" borderId="70" xfId="0" applyFont="1" applyFill="1" applyBorder="1" applyAlignment="1" applyProtection="1">
      <alignment horizontal="left" vertical="center" wrapText="1"/>
      <protection locked="0"/>
    </xf>
    <xf numFmtId="0" fontId="40" fillId="18" borderId="61" xfId="0" applyFont="1" applyFill="1" applyBorder="1" applyAlignment="1" applyProtection="1">
      <alignment horizontal="left"/>
      <protection locked="0"/>
    </xf>
    <xf numFmtId="0" fontId="40" fillId="18" borderId="14" xfId="0" applyFont="1" applyFill="1" applyBorder="1" applyAlignment="1" applyProtection="1">
      <alignment horizontal="left"/>
      <protection locked="0"/>
    </xf>
    <xf numFmtId="0" fontId="5" fillId="0" borderId="16"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40" xfId="0" quotePrefix="1" applyFont="1" applyFill="1" applyBorder="1" applyAlignment="1">
      <alignment horizontal="center" vertical="center" wrapText="1"/>
    </xf>
    <xf numFmtId="0" fontId="5" fillId="0" borderId="55" xfId="0" quotePrefix="1" applyFont="1" applyFill="1" applyBorder="1" applyAlignment="1">
      <alignment horizontal="center" vertical="center"/>
    </xf>
    <xf numFmtId="0" fontId="5" fillId="0" borderId="77" xfId="0" quotePrefix="1" applyFont="1" applyFill="1" applyBorder="1" applyAlignment="1">
      <alignment horizontal="center" vertical="center" wrapText="1"/>
    </xf>
    <xf numFmtId="0" fontId="93" fillId="18" borderId="26" xfId="0" applyFont="1" applyFill="1" applyBorder="1" applyAlignment="1" applyProtection="1">
      <alignment horizontal="left" vertical="center" wrapText="1"/>
      <protection locked="0"/>
    </xf>
    <xf numFmtId="0" fontId="93" fillId="18" borderId="56" xfId="0" applyFont="1" applyFill="1" applyBorder="1" applyAlignment="1" applyProtection="1">
      <alignment horizontal="left" vertical="center" wrapText="1"/>
      <protection locked="0"/>
    </xf>
    <xf numFmtId="0" fontId="93" fillId="18" borderId="58" xfId="0" applyFont="1" applyFill="1" applyBorder="1" applyAlignment="1" applyProtection="1">
      <alignment horizontal="left" vertical="center" wrapText="1"/>
      <protection locked="0"/>
    </xf>
    <xf numFmtId="0" fontId="5" fillId="18" borderId="61" xfId="0" applyFont="1" applyFill="1" applyBorder="1" applyAlignment="1" applyProtection="1">
      <alignment horizontal="left" wrapText="1"/>
      <protection locked="0"/>
    </xf>
    <xf numFmtId="0" fontId="5" fillId="18" borderId="14" xfId="0" applyFont="1" applyFill="1" applyBorder="1" applyAlignment="1" applyProtection="1">
      <alignment horizontal="left" wrapText="1"/>
      <protection locked="0"/>
    </xf>
    <xf numFmtId="0" fontId="35" fillId="18" borderId="16" xfId="0" applyFont="1" applyFill="1" applyBorder="1" applyAlignment="1">
      <alignment horizontal="center" vertical="center" wrapText="1"/>
    </xf>
    <xf numFmtId="0" fontId="5" fillId="18" borderId="13" xfId="0" applyFont="1" applyFill="1" applyBorder="1" applyAlignment="1" applyProtection="1">
      <protection locked="0"/>
    </xf>
    <xf numFmtId="0" fontId="5" fillId="18" borderId="22" xfId="0" applyFont="1" applyFill="1" applyBorder="1" applyAlignment="1" applyProtection="1">
      <protection locked="0"/>
    </xf>
    <xf numFmtId="0" fontId="5" fillId="18" borderId="13" xfId="0" applyFont="1" applyFill="1" applyBorder="1" applyAlignment="1" applyProtection="1">
      <alignment wrapText="1"/>
      <protection locked="0"/>
    </xf>
    <xf numFmtId="0" fontId="5" fillId="0" borderId="39" xfId="0" applyFont="1" applyFill="1" applyBorder="1" applyAlignment="1">
      <alignment horizontal="center" vertical="center" wrapText="1"/>
    </xf>
    <xf numFmtId="0" fontId="5" fillId="18" borderId="24" xfId="0" applyFont="1" applyFill="1" applyBorder="1" applyAlignment="1" applyProtection="1">
      <protection locked="0"/>
    </xf>
    <xf numFmtId="0" fontId="5" fillId="0" borderId="66" xfId="0" quotePrefix="1" applyFont="1" applyFill="1" applyBorder="1" applyAlignment="1">
      <alignment horizontal="center" vertical="center" wrapText="1"/>
    </xf>
    <xf numFmtId="0" fontId="5" fillId="0" borderId="76" xfId="0" quotePrefix="1" applyFont="1" applyFill="1" applyBorder="1" applyAlignment="1">
      <alignment horizontal="center" vertical="center" wrapText="1"/>
    </xf>
    <xf numFmtId="14" fontId="5" fillId="26" borderId="82" xfId="0" applyNumberFormat="1" applyFont="1" applyFill="1" applyBorder="1" applyAlignment="1">
      <alignment horizontal="center"/>
    </xf>
    <xf numFmtId="0" fontId="4" fillId="26" borderId="24" xfId="0" applyFont="1" applyFill="1" applyBorder="1" applyAlignment="1">
      <alignment horizontal="center" vertical="top"/>
    </xf>
    <xf numFmtId="0" fontId="5" fillId="0" borderId="27"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5" fillId="0" borderId="39" xfId="0" quotePrefix="1"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0" fillId="18" borderId="33" xfId="0" applyFill="1" applyBorder="1" applyAlignment="1" applyProtection="1">
      <alignment horizontal="center"/>
      <protection locked="0"/>
    </xf>
    <xf numFmtId="0" fontId="0" fillId="18" borderId="32" xfId="0" applyFill="1" applyBorder="1" applyAlignment="1" applyProtection="1">
      <alignment horizontal="center"/>
      <protection locked="0"/>
    </xf>
    <xf numFmtId="0" fontId="0" fillId="18" borderId="45" xfId="0" applyFill="1" applyBorder="1" applyAlignment="1" applyProtection="1">
      <alignment horizontal="center"/>
      <protection locked="0"/>
    </xf>
    <xf numFmtId="0" fontId="0" fillId="18" borderId="46" xfId="0" applyFill="1" applyBorder="1" applyAlignment="1" applyProtection="1">
      <alignment horizontal="center"/>
      <protection locked="0"/>
    </xf>
    <xf numFmtId="0" fontId="35" fillId="18" borderId="68" xfId="0" applyFont="1" applyFill="1" applyBorder="1" applyAlignment="1">
      <alignment horizontal="center" wrapText="1"/>
    </xf>
    <xf numFmtId="0" fontId="0" fillId="18" borderId="69" xfId="0" applyFill="1" applyBorder="1" applyAlignment="1"/>
    <xf numFmtId="0" fontId="0" fillId="18" borderId="70" xfId="0" applyFill="1" applyBorder="1" applyAlignment="1"/>
    <xf numFmtId="0" fontId="5" fillId="18" borderId="48" xfId="0" applyFont="1" applyFill="1" applyBorder="1" applyAlignment="1">
      <alignment horizontal="center"/>
    </xf>
    <xf numFmtId="0" fontId="5" fillId="18" borderId="41" xfId="0" applyFont="1" applyFill="1" applyBorder="1" applyAlignment="1">
      <alignment horizontal="center"/>
    </xf>
    <xf numFmtId="0" fontId="5" fillId="18" borderId="36" xfId="0" applyFont="1" applyFill="1" applyBorder="1" applyAlignment="1">
      <alignment horizontal="center" vertical="center" wrapText="1"/>
    </xf>
    <xf numFmtId="0" fontId="5" fillId="18" borderId="37" xfId="0" applyFont="1" applyFill="1" applyBorder="1" applyAlignment="1">
      <alignment horizontal="center" vertical="center" wrapText="1"/>
    </xf>
    <xf numFmtId="0" fontId="5" fillId="18" borderId="60" xfId="0" applyFont="1" applyFill="1" applyBorder="1" applyAlignment="1">
      <alignment horizontal="center" vertical="center" wrapText="1"/>
    </xf>
    <xf numFmtId="0" fontId="5" fillId="18" borderId="29"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5" fillId="18" borderId="43" xfId="0" applyFont="1" applyFill="1" applyBorder="1" applyAlignment="1">
      <alignment horizontal="center" vertical="center" wrapText="1"/>
    </xf>
    <xf numFmtId="0" fontId="72" fillId="18" borderId="10" xfId="0" applyFont="1" applyFill="1" applyBorder="1" applyAlignment="1">
      <alignment horizontal="left"/>
    </xf>
    <xf numFmtId="0" fontId="5" fillId="18" borderId="39" xfId="0" applyFont="1" applyFill="1" applyBorder="1" applyAlignment="1">
      <alignment horizontal="center" vertical="center" wrapText="1"/>
    </xf>
    <xf numFmtId="0" fontId="5" fillId="18" borderId="40" xfId="0" applyFont="1" applyFill="1" applyBorder="1" applyAlignment="1">
      <alignment horizontal="center" vertical="center" wrapText="1"/>
    </xf>
    <xf numFmtId="0" fontId="5" fillId="18" borderId="15" xfId="0" applyFont="1" applyFill="1" applyBorder="1" applyAlignment="1">
      <alignment horizontal="center" vertical="center" wrapText="1"/>
    </xf>
    <xf numFmtId="0" fontId="0" fillId="18" borderId="11" xfId="0" applyFill="1" applyBorder="1" applyAlignment="1">
      <alignment horizontal="right"/>
    </xf>
    <xf numFmtId="0" fontId="0" fillId="18" borderId="0" xfId="0" applyFill="1" applyBorder="1" applyAlignment="1">
      <alignment horizontal="right"/>
    </xf>
    <xf numFmtId="0" fontId="5" fillId="18" borderId="75" xfId="0" applyFont="1" applyFill="1" applyBorder="1" applyAlignment="1">
      <alignment horizontal="center" vertical="center" wrapText="1"/>
    </xf>
    <xf numFmtId="0" fontId="5" fillId="18" borderId="72" xfId="0" applyFont="1" applyFill="1" applyBorder="1" applyAlignment="1">
      <alignment horizontal="center" vertical="center" wrapText="1"/>
    </xf>
    <xf numFmtId="0" fontId="5" fillId="18" borderId="67" xfId="0" applyFont="1" applyFill="1" applyBorder="1" applyAlignment="1">
      <alignment horizontal="center" vertical="center" wrapText="1"/>
    </xf>
    <xf numFmtId="0" fontId="35" fillId="18" borderId="69" xfId="0" applyFont="1" applyFill="1" applyBorder="1" applyAlignment="1">
      <alignment horizontal="center"/>
    </xf>
    <xf numFmtId="0" fontId="35" fillId="18" borderId="70" xfId="0" applyFont="1" applyFill="1" applyBorder="1" applyAlignment="1">
      <alignment horizontal="center"/>
    </xf>
    <xf numFmtId="0" fontId="0" fillId="18" borderId="10" xfId="0" applyFill="1" applyBorder="1" applyAlignment="1" applyProtection="1">
      <alignment horizontal="center"/>
      <protection locked="0"/>
    </xf>
    <xf numFmtId="0" fontId="0" fillId="26" borderId="0" xfId="0" applyFill="1" applyBorder="1" applyAlignment="1">
      <alignment horizontal="center"/>
    </xf>
    <xf numFmtId="0" fontId="0" fillId="18" borderId="10" xfId="0" applyFill="1" applyBorder="1" applyAlignment="1">
      <alignment horizontal="center"/>
    </xf>
    <xf numFmtId="0" fontId="72" fillId="18" borderId="10" xfId="0" applyFont="1" applyFill="1" applyBorder="1" applyAlignment="1">
      <alignment horizontal="center"/>
    </xf>
    <xf numFmtId="0" fontId="5" fillId="18" borderId="36" xfId="0" applyFont="1" applyFill="1" applyBorder="1" applyAlignment="1">
      <alignment horizontal="center" vertical="center"/>
    </xf>
    <xf numFmtId="0" fontId="5" fillId="18" borderId="37" xfId="0" applyFont="1" applyFill="1" applyBorder="1" applyAlignment="1">
      <alignment horizontal="center" vertical="center"/>
    </xf>
    <xf numFmtId="0" fontId="5" fillId="18" borderId="60" xfId="0" applyFont="1" applyFill="1" applyBorder="1" applyAlignment="1">
      <alignment horizontal="center" vertical="center"/>
    </xf>
    <xf numFmtId="0" fontId="5" fillId="18" borderId="29" xfId="0" applyFont="1" applyFill="1" applyBorder="1" applyAlignment="1">
      <alignment horizontal="center" vertical="center"/>
    </xf>
    <xf numFmtId="0" fontId="5" fillId="18" borderId="10" xfId="0" applyFont="1" applyFill="1" applyBorder="1" applyAlignment="1">
      <alignment horizontal="center" vertical="center"/>
    </xf>
    <xf numFmtId="0" fontId="5" fillId="18" borderId="43" xfId="0" applyFont="1" applyFill="1" applyBorder="1" applyAlignment="1">
      <alignment horizontal="center" vertical="center"/>
    </xf>
    <xf numFmtId="0" fontId="0" fillId="18" borderId="35" xfId="0" applyFill="1" applyBorder="1" applyAlignment="1">
      <alignment horizontal="center"/>
    </xf>
    <xf numFmtId="0" fontId="11" fillId="18" borderId="11" xfId="0" applyFont="1" applyFill="1" applyBorder="1" applyAlignment="1">
      <alignment horizontal="center"/>
    </xf>
    <xf numFmtId="0" fontId="11" fillId="18" borderId="35" xfId="0" applyFont="1" applyFill="1" applyBorder="1" applyAlignment="1">
      <alignment horizontal="center"/>
    </xf>
    <xf numFmtId="167" fontId="0" fillId="18" borderId="0" xfId="0" applyNumberFormat="1" applyFill="1" applyAlignment="1">
      <alignment horizontal="center"/>
    </xf>
    <xf numFmtId="0" fontId="0" fillId="18" borderId="0" xfId="0" applyFill="1" applyAlignment="1">
      <alignment horizontal="center" wrapText="1"/>
    </xf>
    <xf numFmtId="0" fontId="0" fillId="18" borderId="34" xfId="0" applyFill="1" applyBorder="1" applyAlignment="1" applyProtection="1">
      <alignment wrapText="1"/>
      <protection locked="0"/>
    </xf>
    <xf numFmtId="0" fontId="0" fillId="18" borderId="0" xfId="0" applyFill="1" applyBorder="1" applyAlignment="1">
      <alignment wrapText="1"/>
    </xf>
    <xf numFmtId="0" fontId="0" fillId="18" borderId="35" xfId="0" applyFill="1" applyBorder="1" applyAlignment="1">
      <alignment wrapText="1"/>
    </xf>
    <xf numFmtId="0" fontId="0" fillId="18" borderId="0" xfId="0" applyFill="1" applyAlignment="1">
      <alignment horizontal="center"/>
    </xf>
    <xf numFmtId="0" fontId="96" fillId="18" borderId="10" xfId="0" applyFont="1" applyFill="1" applyBorder="1" applyAlignment="1">
      <alignment horizontal="center"/>
    </xf>
    <xf numFmtId="0" fontId="96" fillId="18" borderId="54" xfId="0" applyFont="1" applyFill="1" applyBorder="1" applyAlignment="1">
      <alignment horizontal="center"/>
    </xf>
    <xf numFmtId="0" fontId="0" fillId="18" borderId="0" xfId="0" applyFill="1" applyAlignment="1">
      <alignment horizontal="center" vertical="top" wrapText="1"/>
    </xf>
    <xf numFmtId="0" fontId="5" fillId="18" borderId="0" xfId="0" applyFont="1" applyFill="1" applyAlignment="1">
      <alignment horizontal="center" vertical="top" wrapText="1"/>
    </xf>
    <xf numFmtId="0" fontId="35" fillId="18" borderId="69" xfId="0" applyFont="1" applyFill="1" applyBorder="1" applyAlignment="1">
      <alignment horizontal="center" wrapText="1"/>
    </xf>
    <xf numFmtId="14" fontId="0" fillId="18" borderId="10" xfId="0" applyNumberFormat="1" applyFill="1" applyBorder="1" applyAlignment="1" applyProtection="1">
      <alignment horizontal="center"/>
      <protection locked="0"/>
    </xf>
    <xf numFmtId="0" fontId="11" fillId="18" borderId="29" xfId="0" applyFont="1" applyFill="1" applyBorder="1" applyAlignment="1">
      <alignment horizontal="center"/>
    </xf>
    <xf numFmtId="0" fontId="11" fillId="18" borderId="10" xfId="0" applyFont="1" applyFill="1" applyBorder="1" applyAlignment="1">
      <alignment horizontal="center"/>
    </xf>
    <xf numFmtId="0" fontId="69" fillId="18" borderId="69" xfId="0" applyFont="1" applyFill="1" applyBorder="1" applyAlignment="1"/>
    <xf numFmtId="0" fontId="69" fillId="18" borderId="70" xfId="0" applyFont="1" applyFill="1" applyBorder="1" applyAlignment="1"/>
    <xf numFmtId="0" fontId="5" fillId="18" borderId="39" xfId="0" applyFont="1" applyFill="1" applyBorder="1" applyAlignment="1">
      <alignment horizontal="center" vertical="center"/>
    </xf>
    <xf numFmtId="0" fontId="5" fillId="18" borderId="15" xfId="0" applyFont="1" applyFill="1" applyBorder="1" applyAlignment="1">
      <alignment horizontal="center" vertical="center"/>
    </xf>
    <xf numFmtId="0" fontId="5" fillId="18" borderId="38" xfId="0" applyFont="1" applyFill="1" applyBorder="1" applyAlignment="1">
      <alignment horizontal="center" vertical="center"/>
    </xf>
    <xf numFmtId="0" fontId="5" fillId="18" borderId="12" xfId="0" applyFont="1" applyFill="1" applyBorder="1" applyAlignment="1">
      <alignment horizontal="center" vertical="center"/>
    </xf>
    <xf numFmtId="0" fontId="17" fillId="18" borderId="29" xfId="0" applyFont="1" applyFill="1" applyBorder="1" applyAlignment="1">
      <alignment horizontal="center"/>
    </xf>
    <xf numFmtId="0" fontId="17" fillId="18" borderId="12" xfId="0" applyFont="1" applyFill="1" applyBorder="1" applyAlignment="1">
      <alignment horizontal="center"/>
    </xf>
    <xf numFmtId="0" fontId="5" fillId="18" borderId="76" xfId="0" applyFont="1" applyFill="1" applyBorder="1" applyAlignment="1">
      <alignment horizontal="center" vertical="center" wrapText="1"/>
    </xf>
    <xf numFmtId="0" fontId="5" fillId="18" borderId="77" xfId="0" applyFont="1" applyFill="1" applyBorder="1" applyAlignment="1">
      <alignment horizontal="center" vertical="center" wrapText="1"/>
    </xf>
    <xf numFmtId="0" fontId="5" fillId="18" borderId="18" xfId="0" applyFont="1" applyFill="1" applyBorder="1" applyAlignment="1">
      <alignment horizontal="center" vertical="center" wrapText="1"/>
    </xf>
    <xf numFmtId="14" fontId="13" fillId="18" borderId="29" xfId="0" applyNumberFormat="1" applyFont="1" applyFill="1" applyBorder="1" applyAlignment="1" applyProtection="1">
      <alignment horizontal="center"/>
      <protection locked="0"/>
    </xf>
    <xf numFmtId="14" fontId="13" fillId="18" borderId="12" xfId="0" applyNumberFormat="1" applyFont="1" applyFill="1" applyBorder="1" applyAlignment="1" applyProtection="1">
      <alignment horizontal="center"/>
      <protection locked="0"/>
    </xf>
    <xf numFmtId="14" fontId="13" fillId="18" borderId="43" xfId="0" applyNumberFormat="1" applyFont="1" applyFill="1" applyBorder="1" applyAlignment="1" applyProtection="1">
      <alignment horizontal="center"/>
      <protection locked="0"/>
    </xf>
    <xf numFmtId="0" fontId="5" fillId="18" borderId="40" xfId="0" applyFont="1" applyFill="1" applyBorder="1" applyAlignment="1">
      <alignment horizontal="center" vertical="center"/>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0" fillId="18" borderId="17" xfId="0" applyFill="1" applyBorder="1" applyAlignment="1">
      <alignment horizontal="center" vertical="top"/>
    </xf>
    <xf numFmtId="0" fontId="0" fillId="18" borderId="41" xfId="0" applyFill="1" applyBorder="1" applyAlignment="1">
      <alignment horizontal="center" vertical="top"/>
    </xf>
    <xf numFmtId="0" fontId="5" fillId="18" borderId="31" xfId="0" applyFont="1" applyFill="1" applyBorder="1" applyAlignment="1">
      <alignment horizontal="left" vertical="top"/>
    </xf>
    <xf numFmtId="0" fontId="5" fillId="18" borderId="57" xfId="0" applyFont="1" applyFill="1" applyBorder="1" applyAlignment="1">
      <alignment horizontal="left" vertical="top"/>
    </xf>
    <xf numFmtId="0" fontId="5" fillId="18" borderId="45" xfId="0" quotePrefix="1" applyFont="1" applyFill="1" applyBorder="1" applyAlignment="1">
      <alignment horizontal="center"/>
    </xf>
    <xf numFmtId="0" fontId="5" fillId="18" borderId="46" xfId="0" quotePrefix="1" applyFont="1" applyFill="1" applyBorder="1" applyAlignment="1">
      <alignment horizontal="center"/>
    </xf>
    <xf numFmtId="0" fontId="5" fillId="18" borderId="16" xfId="0" applyFont="1" applyFill="1" applyBorder="1" applyAlignment="1">
      <alignment horizontal="left" vertical="top"/>
    </xf>
    <xf numFmtId="0" fontId="5" fillId="18" borderId="17" xfId="0" applyFont="1" applyFill="1" applyBorder="1" applyAlignment="1">
      <alignment horizontal="left" vertical="top"/>
    </xf>
    <xf numFmtId="0" fontId="35" fillId="18" borderId="68" xfId="0" applyFont="1" applyFill="1" applyBorder="1" applyAlignment="1">
      <alignment horizontal="center" vertical="center"/>
    </xf>
    <xf numFmtId="0" fontId="35" fillId="18" borderId="69" xfId="0" applyFont="1" applyFill="1" applyBorder="1" applyAlignment="1">
      <alignment horizontal="center" vertical="center"/>
    </xf>
    <xf numFmtId="0" fontId="35" fillId="18" borderId="70" xfId="0" applyFont="1" applyFill="1" applyBorder="1" applyAlignment="1">
      <alignment horizontal="center" vertical="center"/>
    </xf>
    <xf numFmtId="0" fontId="117" fillId="29" borderId="11" xfId="0" applyFont="1" applyFill="1" applyBorder="1" applyAlignment="1" applyProtection="1">
      <alignment horizontal="center"/>
    </xf>
    <xf numFmtId="0" fontId="117" fillId="29" borderId="0" xfId="0" applyFont="1" applyFill="1" applyAlignment="1" applyProtection="1">
      <alignment horizontal="center"/>
    </xf>
    <xf numFmtId="0" fontId="5" fillId="26" borderId="21" xfId="0" applyFont="1" applyFill="1" applyBorder="1" applyAlignment="1" applyProtection="1">
      <alignment horizontal="left"/>
      <protection locked="0"/>
    </xf>
    <xf numFmtId="0" fontId="5" fillId="26" borderId="22" xfId="0" applyFont="1" applyFill="1" applyBorder="1" applyAlignment="1" applyProtection="1">
      <alignment horizontal="left"/>
      <protection locked="0"/>
    </xf>
    <xf numFmtId="0" fontId="5" fillId="26" borderId="23" xfId="0" applyFont="1" applyFill="1" applyBorder="1" applyAlignment="1" applyProtection="1">
      <alignment horizontal="left"/>
      <protection locked="0"/>
    </xf>
    <xf numFmtId="0" fontId="119" fillId="29" borderId="0" xfId="0" applyFont="1" applyFill="1" applyAlignment="1" applyProtection="1">
      <alignment horizontal="center" vertical="center"/>
    </xf>
    <xf numFmtId="0" fontId="0" fillId="29" borderId="0" xfId="0" applyFill="1" applyAlignment="1">
      <alignment horizontal="center" vertical="center"/>
    </xf>
    <xf numFmtId="0" fontId="120" fillId="26" borderId="27" xfId="0" applyFont="1" applyFill="1" applyBorder="1" applyAlignment="1" applyProtection="1">
      <alignment horizontal="left"/>
      <protection locked="0"/>
    </xf>
    <xf numFmtId="0" fontId="120" fillId="26" borderId="24" xfId="0" applyFont="1" applyFill="1" applyBorder="1" applyAlignment="1" applyProtection="1">
      <alignment horizontal="left"/>
      <protection locked="0"/>
    </xf>
    <xf numFmtId="0" fontId="120" fillId="26" borderId="66" xfId="0" applyFont="1" applyFill="1" applyBorder="1" applyAlignment="1" applyProtection="1">
      <alignment horizontal="left"/>
      <protection locked="0"/>
    </xf>
    <xf numFmtId="0" fontId="120" fillId="26" borderId="19" xfId="0" applyFont="1" applyFill="1" applyBorder="1" applyAlignment="1" applyProtection="1">
      <alignment horizontal="left"/>
      <protection locked="0"/>
    </xf>
    <xf numFmtId="0" fontId="120" fillId="26" borderId="13" xfId="0" applyFont="1" applyFill="1" applyBorder="1" applyAlignment="1" applyProtection="1">
      <alignment horizontal="left"/>
      <protection locked="0"/>
    </xf>
    <xf numFmtId="0" fontId="120" fillId="26" borderId="20" xfId="0" applyFont="1" applyFill="1" applyBorder="1" applyAlignment="1" applyProtection="1">
      <alignment horizontal="left"/>
      <protection locked="0"/>
    </xf>
    <xf numFmtId="0" fontId="5" fillId="26" borderId="19" xfId="0" applyFont="1" applyFill="1" applyBorder="1" applyAlignment="1" applyProtection="1">
      <alignment horizontal="left"/>
      <protection locked="0"/>
    </xf>
    <xf numFmtId="0" fontId="5" fillId="26" borderId="13" xfId="0" applyFont="1" applyFill="1" applyBorder="1" applyAlignment="1" applyProtection="1">
      <alignment horizontal="left"/>
      <protection locked="0"/>
    </xf>
    <xf numFmtId="0" fontId="5" fillId="26" borderId="20" xfId="0" applyFont="1" applyFill="1" applyBorder="1" applyAlignment="1" applyProtection="1">
      <alignment horizontal="left"/>
      <protection locked="0"/>
    </xf>
    <xf numFmtId="0" fontId="5" fillId="26" borderId="13" xfId="0" applyFont="1" applyFill="1" applyBorder="1" applyAlignment="1" applyProtection="1">
      <alignment horizontal="center"/>
      <protection locked="0"/>
    </xf>
    <xf numFmtId="14" fontId="5" fillId="26" borderId="13" xfId="0" applyNumberFormat="1" applyFont="1" applyFill="1" applyBorder="1" applyAlignment="1" applyProtection="1">
      <alignment horizontal="center"/>
      <protection locked="0"/>
    </xf>
    <xf numFmtId="14" fontId="20" fillId="26" borderId="13" xfId="0" applyNumberFormat="1" applyFont="1" applyFill="1" applyBorder="1" applyAlignment="1" applyProtection="1">
      <alignment horizontal="center"/>
      <protection locked="0"/>
    </xf>
    <xf numFmtId="0" fontId="43" fillId="18" borderId="13" xfId="0" applyFont="1" applyFill="1" applyBorder="1" applyAlignment="1">
      <alignment horizontal="center" vertical="center" wrapText="1"/>
    </xf>
    <xf numFmtId="0" fontId="9" fillId="18" borderId="13" xfId="0" applyFont="1" applyFill="1" applyBorder="1" applyAlignment="1">
      <alignment horizontal="center" vertical="center" wrapText="1"/>
    </xf>
    <xf numFmtId="0" fontId="10" fillId="18" borderId="13" xfId="0" applyFont="1" applyFill="1" applyBorder="1" applyAlignment="1">
      <alignment horizontal="center" vertical="center" wrapText="1"/>
    </xf>
    <xf numFmtId="0" fontId="0" fillId="18" borderId="0" xfId="0" applyFill="1" applyAlignment="1">
      <alignment horizontal="center" vertical="center" wrapText="1"/>
    </xf>
    <xf numFmtId="0" fontId="0" fillId="18" borderId="0" xfId="0" applyFill="1" applyBorder="1" applyAlignment="1">
      <alignment horizontal="center" vertical="center" wrapText="1"/>
    </xf>
    <xf numFmtId="0" fontId="10" fillId="22" borderId="13" xfId="0" applyFont="1" applyFill="1" applyBorder="1" applyAlignment="1">
      <alignment horizontal="center" vertical="center" wrapText="1"/>
    </xf>
    <xf numFmtId="0" fontId="0" fillId="22" borderId="13" xfId="0" applyFill="1" applyBorder="1" applyAlignment="1">
      <alignment horizontal="center" vertical="center" wrapText="1"/>
    </xf>
    <xf numFmtId="0" fontId="0" fillId="18" borderId="13" xfId="0" applyFill="1" applyBorder="1" applyAlignment="1">
      <alignment horizontal="center" vertical="center" wrapText="1"/>
    </xf>
    <xf numFmtId="0" fontId="9" fillId="18" borderId="13" xfId="0" applyFont="1" applyFill="1" applyBorder="1" applyAlignment="1" applyProtection="1">
      <alignment horizontal="center" vertical="center" wrapText="1"/>
      <protection locked="0"/>
    </xf>
    <xf numFmtId="0" fontId="10" fillId="19" borderId="13" xfId="0" applyFont="1" applyFill="1" applyBorder="1" applyAlignment="1">
      <alignment horizontal="center" vertical="center" wrapText="1"/>
    </xf>
    <xf numFmtId="0" fontId="0" fillId="19" borderId="13" xfId="0" applyFill="1" applyBorder="1" applyAlignment="1">
      <alignment horizontal="center" vertical="center" wrapText="1"/>
    </xf>
    <xf numFmtId="0" fontId="10" fillId="20" borderId="13" xfId="0" applyFont="1" applyFill="1" applyBorder="1" applyAlignment="1">
      <alignment horizontal="center" vertical="center" wrapText="1"/>
    </xf>
    <xf numFmtId="0" fontId="0" fillId="20" borderId="13" xfId="0" applyFill="1" applyBorder="1" applyAlignment="1">
      <alignment horizontal="center" vertical="center" wrapText="1"/>
    </xf>
    <xf numFmtId="0" fontId="12" fillId="0" borderId="13" xfId="0" applyFont="1" applyBorder="1" applyAlignment="1">
      <alignment horizontal="center" vertical="center" wrapText="1"/>
    </xf>
    <xf numFmtId="0" fontId="43" fillId="0" borderId="13" xfId="0" applyFont="1" applyBorder="1" applyAlignment="1">
      <alignment horizontal="center" vertical="center" wrapText="1"/>
    </xf>
    <xf numFmtId="0" fontId="12" fillId="0" borderId="13" xfId="0" applyFont="1" applyBorder="1" applyAlignment="1" applyProtection="1">
      <alignment horizontal="center" vertical="center" wrapText="1"/>
      <protection locked="0"/>
    </xf>
    <xf numFmtId="0" fontId="16"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66" fillId="18" borderId="16" xfId="0" applyFont="1" applyFill="1" applyBorder="1" applyAlignment="1">
      <alignment horizontal="center" wrapText="1"/>
    </xf>
    <xf numFmtId="0" fontId="43" fillId="18" borderId="17" xfId="0" applyFont="1" applyFill="1" applyBorder="1" applyAlignment="1">
      <alignment horizontal="center"/>
    </xf>
    <xf numFmtId="0" fontId="43" fillId="18" borderId="41" xfId="0" applyFont="1" applyFill="1" applyBorder="1" applyAlignment="1">
      <alignment horizontal="center"/>
    </xf>
    <xf numFmtId="0" fontId="43" fillId="18" borderId="11" xfId="0" applyFont="1" applyFill="1" applyBorder="1" applyAlignment="1">
      <alignment horizontal="center"/>
    </xf>
    <xf numFmtId="0" fontId="43" fillId="18" borderId="0" xfId="0" applyFont="1" applyFill="1" applyBorder="1" applyAlignment="1">
      <alignment horizontal="center"/>
    </xf>
    <xf numFmtId="0" fontId="43" fillId="18" borderId="25" xfId="0" applyFont="1" applyFill="1" applyBorder="1" applyAlignment="1">
      <alignment horizontal="center"/>
    </xf>
    <xf numFmtId="0" fontId="43" fillId="18" borderId="44" xfId="0" applyFont="1" applyFill="1" applyBorder="1" applyAlignment="1">
      <alignment horizontal="center"/>
    </xf>
    <xf numFmtId="0" fontId="43" fillId="18" borderId="45" xfId="0" applyFont="1" applyFill="1" applyBorder="1" applyAlignment="1">
      <alignment horizontal="center"/>
    </xf>
    <xf numFmtId="0" fontId="43" fillId="18" borderId="46" xfId="0" applyFont="1" applyFill="1" applyBorder="1" applyAlignment="1">
      <alignment horizontal="center"/>
    </xf>
    <xf numFmtId="0" fontId="13" fillId="18" borderId="10" xfId="0" applyFont="1" applyFill="1" applyBorder="1" applyAlignment="1" applyProtection="1">
      <alignment horizontal="left"/>
      <protection locked="0"/>
    </xf>
    <xf numFmtId="0" fontId="0" fillId="0" borderId="10" xfId="0" applyBorder="1" applyAlignment="1">
      <alignment horizontal="left"/>
    </xf>
    <xf numFmtId="0" fontId="0" fillId="18" borderId="0" xfId="0" applyFill="1" applyAlignment="1"/>
    <xf numFmtId="0" fontId="11" fillId="18" borderId="36" xfId="0" applyFont="1" applyFill="1" applyBorder="1" applyAlignment="1">
      <alignment horizontal="center"/>
    </xf>
    <xf numFmtId="0" fontId="11" fillId="18" borderId="38" xfId="0" applyFont="1" applyFill="1" applyBorder="1" applyAlignment="1">
      <alignment horizontal="center"/>
    </xf>
    <xf numFmtId="168" fontId="0" fillId="18" borderId="29" xfId="0" applyNumberFormat="1" applyFill="1" applyBorder="1" applyAlignment="1">
      <alignment horizontal="center"/>
    </xf>
    <xf numFmtId="168" fontId="0" fillId="18" borderId="12" xfId="0" applyNumberFormat="1" applyFill="1" applyBorder="1" applyAlignment="1">
      <alignment horizontal="center"/>
    </xf>
    <xf numFmtId="0" fontId="0" fillId="18" borderId="36" xfId="0" applyFill="1" applyBorder="1" applyAlignment="1">
      <alignment horizontal="center"/>
    </xf>
    <xf numFmtId="0" fontId="0" fillId="18" borderId="38" xfId="0" applyFill="1" applyBorder="1" applyAlignment="1">
      <alignment horizontal="center"/>
    </xf>
    <xf numFmtId="0" fontId="16" fillId="18" borderId="30" xfId="0" applyFont="1" applyFill="1" applyBorder="1" applyAlignment="1">
      <alignment horizontal="center" vertical="center"/>
    </xf>
    <xf numFmtId="0" fontId="12" fillId="18" borderId="0" xfId="0" applyFont="1" applyFill="1" applyAlignment="1">
      <alignment horizontal="center"/>
    </xf>
    <xf numFmtId="0" fontId="16" fillId="18" borderId="39" xfId="0" applyFont="1" applyFill="1" applyBorder="1" applyAlignment="1">
      <alignment horizontal="center" vertical="center"/>
    </xf>
    <xf numFmtId="0" fontId="16" fillId="18" borderId="15" xfId="0" applyFont="1" applyFill="1" applyBorder="1" applyAlignment="1">
      <alignment horizontal="center" vertical="center"/>
    </xf>
    <xf numFmtId="0" fontId="16" fillId="18" borderId="36" xfId="0" applyFont="1" applyFill="1" applyBorder="1" applyAlignment="1">
      <alignment horizontal="center" vertical="center"/>
    </xf>
    <xf numFmtId="0" fontId="16" fillId="18" borderId="38" xfId="0" applyFont="1" applyFill="1" applyBorder="1" applyAlignment="1">
      <alignment horizontal="center" vertical="center"/>
    </xf>
    <xf numFmtId="0" fontId="16" fillId="18" borderId="29" xfId="0" applyFont="1" applyFill="1" applyBorder="1" applyAlignment="1">
      <alignment horizontal="center" vertical="center"/>
    </xf>
    <xf numFmtId="0" fontId="16" fillId="18" borderId="12" xfId="0" applyFont="1" applyFill="1" applyBorder="1" applyAlignment="1">
      <alignment horizontal="center" vertical="center"/>
    </xf>
    <xf numFmtId="0" fontId="13" fillId="18" borderId="33" xfId="0" applyFont="1" applyFill="1" applyBorder="1" applyAlignment="1">
      <alignment horizontal="center"/>
    </xf>
    <xf numFmtId="0" fontId="13" fillId="18" borderId="45" xfId="0" applyFont="1" applyFill="1" applyBorder="1" applyAlignment="1">
      <alignment horizontal="center"/>
    </xf>
    <xf numFmtId="0" fontId="13" fillId="18" borderId="32" xfId="0" applyFont="1" applyFill="1" applyBorder="1" applyAlignment="1">
      <alignment horizontal="center"/>
    </xf>
    <xf numFmtId="0" fontId="12" fillId="18" borderId="10" xfId="0" applyFont="1" applyFill="1" applyBorder="1" applyAlignment="1">
      <alignment horizontal="center"/>
    </xf>
    <xf numFmtId="0" fontId="0" fillId="18" borderId="30" xfId="0" applyFill="1" applyBorder="1" applyAlignment="1">
      <alignment horizontal="center"/>
    </xf>
    <xf numFmtId="0" fontId="0" fillId="18" borderId="54" xfId="0" applyFill="1" applyBorder="1" applyAlignment="1">
      <alignment horizontal="center"/>
    </xf>
    <xf numFmtId="0" fontId="0" fillId="18" borderId="14" xfId="0" applyFill="1" applyBorder="1" applyAlignment="1">
      <alignment horizontal="center"/>
    </xf>
    <xf numFmtId="2" fontId="0" fillId="18" borderId="30" xfId="0" quotePrefix="1" applyNumberFormat="1" applyFill="1" applyBorder="1" applyAlignment="1">
      <alignment horizontal="center"/>
    </xf>
    <xf numFmtId="2" fontId="0" fillId="18" borderId="14" xfId="0" applyNumberFormat="1" applyFill="1" applyBorder="1" applyAlignment="1">
      <alignment horizontal="center"/>
    </xf>
    <xf numFmtId="0" fontId="0" fillId="18" borderId="30" xfId="0" quotePrefix="1" applyFill="1" applyBorder="1" applyAlignment="1">
      <alignment horizontal="center"/>
    </xf>
    <xf numFmtId="0" fontId="10" fillId="18" borderId="16" xfId="0" applyFont="1" applyFill="1" applyBorder="1" applyAlignment="1">
      <alignment horizontal="left" vertical="center" wrapText="1"/>
    </xf>
    <xf numFmtId="0" fontId="0" fillId="18" borderId="17" xfId="0" applyFill="1" applyBorder="1" applyAlignment="1">
      <alignment horizontal="left" vertical="center"/>
    </xf>
    <xf numFmtId="0" fontId="0" fillId="18" borderId="41" xfId="0" applyFill="1" applyBorder="1" applyAlignment="1">
      <alignment horizontal="left" vertical="center"/>
    </xf>
    <xf numFmtId="0" fontId="31" fillId="18" borderId="12" xfId="0" applyFont="1" applyFill="1" applyBorder="1" applyAlignment="1">
      <alignment horizontal="center"/>
    </xf>
    <xf numFmtId="0" fontId="31" fillId="18" borderId="15" xfId="0" applyFont="1" applyFill="1" applyBorder="1" applyAlignment="1">
      <alignment horizontal="center"/>
    </xf>
    <xf numFmtId="0" fontId="31" fillId="18" borderId="29" xfId="0" applyFont="1" applyFill="1" applyBorder="1" applyAlignment="1">
      <alignment horizontal="center"/>
    </xf>
    <xf numFmtId="0" fontId="31" fillId="18" borderId="10" xfId="0" applyFont="1" applyFill="1" applyBorder="1" applyAlignment="1">
      <alignment horizontal="center"/>
    </xf>
    <xf numFmtId="0" fontId="31" fillId="18" borderId="43" xfId="0" applyFont="1" applyFill="1" applyBorder="1" applyAlignment="1">
      <alignment horizontal="center"/>
    </xf>
    <xf numFmtId="169" fontId="0" fillId="18" borderId="37" xfId="0" applyNumberFormat="1" applyFill="1" applyBorder="1" applyAlignment="1">
      <alignment horizontal="center"/>
    </xf>
    <xf numFmtId="169" fontId="0" fillId="18" borderId="0" xfId="0" applyNumberFormat="1" applyFill="1" applyBorder="1" applyAlignment="1">
      <alignment horizontal="center"/>
    </xf>
    <xf numFmtId="2" fontId="0" fillId="18" borderId="0" xfId="0" applyNumberFormat="1" applyFill="1" applyAlignment="1">
      <alignment horizontal="center"/>
    </xf>
    <xf numFmtId="2" fontId="0" fillId="18" borderId="37" xfId="0" applyNumberFormat="1" applyFill="1" applyBorder="1" applyAlignment="1">
      <alignment horizontal="center"/>
    </xf>
    <xf numFmtId="169" fontId="0" fillId="18" borderId="0" xfId="0" applyNumberFormat="1" applyFill="1" applyAlignment="1">
      <alignment horizontal="center"/>
    </xf>
    <xf numFmtId="0" fontId="1" fillId="18" borderId="37" xfId="0" applyFont="1" applyFill="1" applyBorder="1" applyAlignment="1">
      <alignment horizontal="center" vertical="center" wrapText="1"/>
    </xf>
    <xf numFmtId="0" fontId="1" fillId="18" borderId="10" xfId="0" applyFont="1" applyFill="1" applyBorder="1" applyAlignment="1">
      <alignment horizontal="center" vertical="center" wrapText="1"/>
    </xf>
    <xf numFmtId="2" fontId="0" fillId="18" borderId="0" xfId="0" applyNumberFormat="1" applyFill="1" applyBorder="1" applyAlignment="1">
      <alignment horizontal="center"/>
    </xf>
    <xf numFmtId="2" fontId="0" fillId="18" borderId="10" xfId="0" applyNumberFormat="1" applyFill="1" applyBorder="1" applyAlignment="1">
      <alignment horizontal="center"/>
    </xf>
    <xf numFmtId="0" fontId="1" fillId="18" borderId="37" xfId="0" applyFont="1" applyFill="1" applyBorder="1" applyAlignment="1">
      <alignment horizontal="center" wrapText="1"/>
    </xf>
    <xf numFmtId="0" fontId="1" fillId="18" borderId="10" xfId="0" applyFont="1" applyFill="1" applyBorder="1" applyAlignment="1">
      <alignment horizontal="center" wrapText="1"/>
    </xf>
    <xf numFmtId="0" fontId="1" fillId="18" borderId="37" xfId="0" applyFont="1" applyFill="1" applyBorder="1" applyAlignment="1">
      <alignment horizontal="center" vertical="center"/>
    </xf>
    <xf numFmtId="0" fontId="1" fillId="18" borderId="10" xfId="0" applyFont="1" applyFill="1" applyBorder="1" applyAlignment="1">
      <alignment horizontal="center" vertical="center"/>
    </xf>
    <xf numFmtId="0" fontId="77" fillId="18" borderId="0" xfId="0" applyFont="1" applyFill="1" applyBorder="1" applyAlignment="1">
      <alignment horizontal="left"/>
    </xf>
    <xf numFmtId="0" fontId="77" fillId="18" borderId="10" xfId="0" applyFont="1" applyFill="1" applyBorder="1" applyAlignment="1">
      <alignment horizontal="left"/>
    </xf>
    <xf numFmtId="0" fontId="10" fillId="18" borderId="17" xfId="0" applyFont="1" applyFill="1" applyBorder="1" applyAlignment="1">
      <alignment horizontal="center" wrapText="1"/>
    </xf>
    <xf numFmtId="0" fontId="10" fillId="18" borderId="41" xfId="0" applyFont="1" applyFill="1" applyBorder="1" applyAlignment="1">
      <alignment horizontal="center" wrapText="1"/>
    </xf>
    <xf numFmtId="0" fontId="16" fillId="18" borderId="54" xfId="0" applyFont="1" applyFill="1" applyBorder="1" applyAlignment="1">
      <alignment horizontal="center"/>
    </xf>
    <xf numFmtId="0" fontId="0" fillId="18" borderId="37" xfId="0" applyFill="1" applyBorder="1" applyAlignment="1">
      <alignment horizontal="center"/>
    </xf>
    <xf numFmtId="2" fontId="0" fillId="18" borderId="37" xfId="0" quotePrefix="1" applyNumberFormat="1" applyFill="1" applyBorder="1" applyAlignment="1">
      <alignment horizontal="center"/>
    </xf>
    <xf numFmtId="0" fontId="10" fillId="18" borderId="69" xfId="0" applyFont="1" applyFill="1" applyBorder="1" applyAlignment="1">
      <alignment horizontal="left" wrapText="1"/>
    </xf>
    <xf numFmtId="0" fontId="10" fillId="18" borderId="70" xfId="0" applyFont="1" applyFill="1" applyBorder="1" applyAlignment="1">
      <alignment horizontal="left" wrapText="1"/>
    </xf>
    <xf numFmtId="165" fontId="0" fillId="18" borderId="13" xfId="0" applyNumberFormat="1" applyFill="1" applyBorder="1" applyAlignment="1">
      <alignment horizontal="center"/>
    </xf>
    <xf numFmtId="0" fontId="0" fillId="18" borderId="13" xfId="0" applyFill="1" applyBorder="1" applyAlignment="1">
      <alignment horizontal="center"/>
    </xf>
    <xf numFmtId="0" fontId="5" fillId="18" borderId="0" xfId="0" applyFont="1" applyFill="1" applyAlignment="1">
      <alignment horizontal="center"/>
    </xf>
    <xf numFmtId="0" fontId="5" fillId="18" borderId="35" xfId="0" applyFont="1" applyFill="1" applyBorder="1" applyAlignment="1">
      <alignment horizontal="center"/>
    </xf>
    <xf numFmtId="0" fontId="16" fillId="18" borderId="10" xfId="0" applyFont="1" applyFill="1" applyBorder="1" applyAlignment="1">
      <alignment horizontal="center"/>
    </xf>
    <xf numFmtId="0" fontId="16" fillId="18" borderId="12" xfId="0" applyFont="1" applyFill="1" applyBorder="1" applyAlignment="1">
      <alignment horizontal="center"/>
    </xf>
    <xf numFmtId="0" fontId="5" fillId="18" borderId="30" xfId="0" applyFont="1" applyFill="1" applyBorder="1" applyAlignment="1">
      <alignment horizontal="center" vertical="center" wrapText="1"/>
    </xf>
    <xf numFmtId="0" fontId="5" fillId="18" borderId="14" xfId="0" applyFont="1" applyFill="1" applyBorder="1" applyAlignment="1">
      <alignment horizontal="center" vertical="center" wrapText="1"/>
    </xf>
    <xf numFmtId="0" fontId="20" fillId="18" borderId="30" xfId="0" applyFont="1" applyFill="1" applyBorder="1" applyAlignment="1">
      <alignment horizontal="center" vertical="center"/>
    </xf>
    <xf numFmtId="0" fontId="20" fillId="18" borderId="54" xfId="0" applyFont="1" applyFill="1" applyBorder="1" applyAlignment="1">
      <alignment horizontal="center" vertical="center"/>
    </xf>
    <xf numFmtId="0" fontId="20" fillId="18" borderId="14" xfId="0" applyFont="1" applyFill="1" applyBorder="1" applyAlignment="1">
      <alignment horizontal="center" vertical="center"/>
    </xf>
    <xf numFmtId="2" fontId="5" fillId="18" borderId="54" xfId="0" applyNumberFormat="1" applyFont="1" applyFill="1" applyBorder="1" applyAlignment="1">
      <alignment horizontal="center"/>
    </xf>
    <xf numFmtId="2" fontId="5" fillId="18" borderId="14" xfId="0" applyNumberFormat="1" applyFont="1" applyFill="1" applyBorder="1" applyAlignment="1">
      <alignment horizontal="center"/>
    </xf>
    <xf numFmtId="0" fontId="69" fillId="18" borderId="54" xfId="0" applyFont="1" applyFill="1" applyBorder="1" applyAlignment="1">
      <alignment horizontal="center"/>
    </xf>
    <xf numFmtId="0" fontId="69" fillId="18" borderId="14" xfId="0" applyFont="1" applyFill="1" applyBorder="1" applyAlignment="1">
      <alignment horizontal="center"/>
    </xf>
    <xf numFmtId="2" fontId="0" fillId="18" borderId="30" xfId="0" applyNumberFormat="1" applyFill="1" applyBorder="1" applyAlignment="1">
      <alignment horizontal="center"/>
    </xf>
    <xf numFmtId="0" fontId="10" fillId="18" borderId="16" xfId="0" applyFont="1" applyFill="1" applyBorder="1" applyAlignment="1">
      <alignment horizontal="center" wrapText="1"/>
    </xf>
    <xf numFmtId="0" fontId="10" fillId="18" borderId="17" xfId="0" applyFont="1" applyFill="1" applyBorder="1" applyAlignment="1">
      <alignment horizontal="center"/>
    </xf>
    <xf numFmtId="0" fontId="10" fillId="18" borderId="41" xfId="0" applyFont="1" applyFill="1" applyBorder="1" applyAlignment="1">
      <alignment horizontal="center"/>
    </xf>
    <xf numFmtId="0" fontId="10" fillId="18" borderId="11" xfId="0" applyFont="1" applyFill="1" applyBorder="1" applyAlignment="1">
      <alignment horizontal="center"/>
    </xf>
    <xf numFmtId="0" fontId="10" fillId="18" borderId="0" xfId="0" applyFont="1" applyFill="1" applyBorder="1" applyAlignment="1">
      <alignment horizontal="center"/>
    </xf>
    <xf numFmtId="0" fontId="10" fillId="18" borderId="25" xfId="0" applyFont="1" applyFill="1" applyBorder="1" applyAlignment="1">
      <alignment horizontal="center"/>
    </xf>
    <xf numFmtId="0" fontId="10" fillId="18" borderId="44" xfId="0" applyFont="1" applyFill="1" applyBorder="1" applyAlignment="1">
      <alignment horizontal="center"/>
    </xf>
    <xf numFmtId="0" fontId="10" fillId="18" borderId="45" xfId="0" applyFont="1" applyFill="1" applyBorder="1" applyAlignment="1">
      <alignment horizontal="center"/>
    </xf>
    <xf numFmtId="0" fontId="10" fillId="18" borderId="46" xfId="0" applyFont="1" applyFill="1" applyBorder="1" applyAlignment="1">
      <alignment horizontal="center"/>
    </xf>
    <xf numFmtId="2" fontId="0" fillId="18" borderId="13" xfId="0" applyNumberFormat="1" applyFill="1" applyBorder="1" applyAlignment="1">
      <alignment horizontal="center"/>
    </xf>
    <xf numFmtId="1" fontId="0" fillId="18" borderId="10" xfId="0" applyNumberFormat="1" applyFill="1" applyBorder="1" applyAlignment="1">
      <alignment horizontal="center"/>
    </xf>
    <xf numFmtId="0" fontId="13" fillId="18" borderId="29" xfId="0" applyFont="1" applyFill="1" applyBorder="1" applyAlignment="1">
      <alignment horizontal="center"/>
    </xf>
    <xf numFmtId="0" fontId="13" fillId="18" borderId="10" xfId="0" applyFont="1" applyFill="1" applyBorder="1" applyAlignment="1">
      <alignment horizontal="center"/>
    </xf>
    <xf numFmtId="0" fontId="13" fillId="18" borderId="12" xfId="0" applyFont="1" applyFill="1" applyBorder="1" applyAlignment="1">
      <alignment horizontal="center"/>
    </xf>
    <xf numFmtId="0" fontId="69" fillId="18" borderId="37" xfId="0" applyFont="1" applyFill="1" applyBorder="1" applyAlignment="1">
      <alignment horizontal="center"/>
    </xf>
    <xf numFmtId="0" fontId="5" fillId="18" borderId="38" xfId="0" applyFont="1" applyFill="1" applyBorder="1" applyAlignment="1">
      <alignment horizontal="center" vertical="center" wrapText="1"/>
    </xf>
    <xf numFmtId="0" fontId="5" fillId="18" borderId="30" xfId="0" applyFont="1" applyFill="1" applyBorder="1" applyAlignment="1">
      <alignment horizontal="center" vertical="center"/>
    </xf>
    <xf numFmtId="0" fontId="5" fillId="18" borderId="14" xfId="0" applyFont="1" applyFill="1" applyBorder="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3" xr:uid="{AAD88E28-78E8-44A7-BE6E-7752A373FF2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42">
    <dxf>
      <font>
        <b val="0"/>
        <i/>
        <strike val="0"/>
        <condense val="0"/>
        <extend val="0"/>
        <u/>
        <color indexed="10"/>
      </font>
      <fill>
        <patternFill patternType="solid">
          <fgColor indexed="64"/>
          <bgColor indexed="9"/>
        </patternFill>
      </fill>
    </dxf>
    <dxf>
      <font>
        <b val="0"/>
        <i/>
        <strike val="0"/>
        <condense val="0"/>
        <extend val="0"/>
        <u/>
        <color indexed="10"/>
      </font>
      <fill>
        <patternFill patternType="solid">
          <fgColor indexed="64"/>
          <bgColor indexed="9"/>
        </patternFill>
      </fill>
    </dxf>
    <dxf>
      <font>
        <b val="0"/>
        <i/>
        <strike val="0"/>
        <condense val="0"/>
        <extend val="0"/>
        <u/>
        <color indexed="10"/>
      </font>
      <fill>
        <patternFill patternType="solid">
          <fgColor indexed="64"/>
          <bgColor indexed="9"/>
        </patternFill>
      </fill>
    </dxf>
    <dxf>
      <font>
        <b val="0"/>
        <i/>
        <strike val="0"/>
        <condense val="0"/>
        <extend val="0"/>
        <u/>
        <color indexed="10"/>
      </font>
      <fill>
        <patternFill patternType="solid">
          <fgColor indexed="64"/>
          <bgColor indexed="9"/>
        </patternFill>
      </fill>
    </dxf>
    <dxf>
      <font>
        <b val="0"/>
        <i/>
        <strike val="0"/>
        <condense val="0"/>
        <extend val="0"/>
        <u/>
        <color indexed="10"/>
      </font>
      <fill>
        <patternFill patternType="solid">
          <fgColor indexed="64"/>
          <bgColor indexed="9"/>
        </patternFill>
      </fill>
    </dxf>
    <dxf>
      <font>
        <b val="0"/>
        <i/>
        <strike val="0"/>
        <condense val="0"/>
        <extend val="0"/>
        <u/>
        <color indexed="10"/>
      </font>
      <fill>
        <patternFill patternType="solid">
          <fgColor indexed="64"/>
          <bgColor indexed="9"/>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theme" Target="theme/theme1.xml"/><Relationship Id="rId40" Type="http://schemas.microsoft.com/office/2017/10/relationships/person" Target="persons/person.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a:t>X-bar Chart</a:t>
            </a:r>
          </a:p>
        </c:rich>
      </c:tx>
      <c:layout>
        <c:manualLayout>
          <c:xMode val="edge"/>
          <c:yMode val="edge"/>
          <c:x val="0.3782991202346041"/>
          <c:y val="4.5454545454545456E-2"/>
        </c:manualLayout>
      </c:layout>
      <c:overlay val="0"/>
      <c:spPr>
        <a:noFill/>
        <a:ln w="25400">
          <a:noFill/>
        </a:ln>
      </c:spPr>
    </c:title>
    <c:autoTitleDeleted val="0"/>
    <c:plotArea>
      <c:layout>
        <c:manualLayout>
          <c:layoutTarget val="inner"/>
          <c:xMode val="edge"/>
          <c:yMode val="edge"/>
          <c:x val="0.15835777126099709"/>
          <c:y val="0.33522727272727365"/>
          <c:w val="0.80058651026392957"/>
          <c:h val="0.32954545454545481"/>
        </c:manualLayout>
      </c:layout>
      <c:lineChart>
        <c:grouping val="standard"/>
        <c:varyColors val="0"/>
        <c:ser>
          <c:idx val="0"/>
          <c:order val="0"/>
          <c:tx>
            <c:strRef>
              <c:f>'CAPABILITY STUDY'!$H$28</c:f>
              <c:strCache>
                <c:ptCount val="1"/>
                <c:pt idx="0">
                  <c:v>Average</c:v>
                </c:pt>
              </c:strCache>
            </c:strRef>
          </c:tx>
          <c:spPr>
            <a:ln w="12700">
              <a:solidFill>
                <a:srgbClr val="000000"/>
              </a:solidFill>
              <a:prstDash val="solid"/>
            </a:ln>
          </c:spPr>
          <c:marker>
            <c:symbol val="square"/>
            <c:size val="5"/>
            <c:spPr>
              <a:solidFill>
                <a:srgbClr val="FF0000"/>
              </a:solidFill>
              <a:ln>
                <a:solidFill>
                  <a:srgbClr val="000000"/>
                </a:solidFill>
                <a:prstDash val="solid"/>
              </a:ln>
            </c:spPr>
          </c:marker>
          <c:val>
            <c:numRef>
              <c:f>'CAPABILITY STUDY'!$H$29:$H$34</c:f>
              <c:numCache>
                <c:formatCode>0.0000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22E5-42C3-8D94-8FD1650C7A42}"/>
            </c:ext>
          </c:extLst>
        </c:ser>
        <c:ser>
          <c:idx val="1"/>
          <c:order val="1"/>
          <c:tx>
            <c:strRef>
              <c:f>'CAPABILITY STUDY'!$B$74</c:f>
              <c:strCache>
                <c:ptCount val="1"/>
                <c:pt idx="0">
                  <c:v>UCL</c:v>
                </c:pt>
              </c:strCache>
            </c:strRef>
          </c:tx>
          <c:spPr>
            <a:ln w="12700">
              <a:solidFill>
                <a:srgbClr val="000000"/>
              </a:solidFill>
              <a:prstDash val="sysDash"/>
            </a:ln>
          </c:spPr>
          <c:marker>
            <c:symbol val="none"/>
          </c:marker>
          <c:val>
            <c:numRef>
              <c:f>'CAPABILITY STUDY'!$B$75:$B$79</c:f>
              <c:numCache>
                <c:formatCode>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2E5-42C3-8D94-8FD1650C7A42}"/>
            </c:ext>
          </c:extLst>
        </c:ser>
        <c:ser>
          <c:idx val="2"/>
          <c:order val="2"/>
          <c:tx>
            <c:strRef>
              <c:f>'CAPABILITY STUDY'!$C$74</c:f>
              <c:strCache>
                <c:ptCount val="1"/>
                <c:pt idx="0">
                  <c:v>LCL</c:v>
                </c:pt>
              </c:strCache>
            </c:strRef>
          </c:tx>
          <c:spPr>
            <a:ln w="12700">
              <a:solidFill>
                <a:srgbClr val="000000"/>
              </a:solidFill>
              <a:prstDash val="sysDash"/>
            </a:ln>
          </c:spPr>
          <c:marker>
            <c:symbol val="none"/>
          </c:marker>
          <c:val>
            <c:numRef>
              <c:f>[5]PPKWORK3!$C$75:$C$79</c:f>
              <c:numCache>
                <c:formatCode>General</c:formatCode>
                <c:ptCount val="5"/>
                <c:pt idx="0">
                  <c:v>-12.393333333333333</c:v>
                </c:pt>
                <c:pt idx="1">
                  <c:v>-12.393333333333333</c:v>
                </c:pt>
                <c:pt idx="2">
                  <c:v>-12.393333333333333</c:v>
                </c:pt>
                <c:pt idx="3">
                  <c:v>-12.393333333333333</c:v>
                </c:pt>
                <c:pt idx="4">
                  <c:v>-12.393333333333333</c:v>
                </c:pt>
              </c:numCache>
            </c:numRef>
          </c:val>
          <c:smooth val="0"/>
          <c:extLst>
            <c:ext xmlns:c16="http://schemas.microsoft.com/office/drawing/2014/chart" uri="{C3380CC4-5D6E-409C-BE32-E72D297353CC}">
              <c16:uniqueId val="{00000002-22E5-42C3-8D94-8FD1650C7A42}"/>
            </c:ext>
          </c:extLst>
        </c:ser>
        <c:ser>
          <c:idx val="3"/>
          <c:order val="3"/>
          <c:tx>
            <c:strRef>
              <c:f>[5]PPKWORK3!$D$74</c:f>
              <c:strCache>
                <c:ptCount val="1"/>
                <c:pt idx="0">
                  <c:v>Mean</c:v>
                </c:pt>
              </c:strCache>
            </c:strRef>
          </c:tx>
          <c:spPr>
            <a:ln w="12700">
              <a:solidFill>
                <a:srgbClr val="000000"/>
              </a:solidFill>
              <a:prstDash val="solid"/>
            </a:ln>
          </c:spPr>
          <c:marker>
            <c:symbol val="none"/>
          </c:marker>
          <c:val>
            <c:numRef>
              <c:f>[5]PPKWORK3!$D$75:$D$79</c:f>
              <c:numCache>
                <c:formatCode>General</c:formatCode>
                <c:ptCount val="5"/>
                <c:pt idx="0">
                  <c:v>3.6666666666666665</c:v>
                </c:pt>
                <c:pt idx="1">
                  <c:v>3.6666666666666665</c:v>
                </c:pt>
                <c:pt idx="2">
                  <c:v>3.6666666666666665</c:v>
                </c:pt>
                <c:pt idx="3">
                  <c:v>3.6666666666666665</c:v>
                </c:pt>
                <c:pt idx="4">
                  <c:v>3.6666666666666665</c:v>
                </c:pt>
              </c:numCache>
            </c:numRef>
          </c:val>
          <c:smooth val="0"/>
          <c:extLst>
            <c:ext xmlns:c16="http://schemas.microsoft.com/office/drawing/2014/chart" uri="{C3380CC4-5D6E-409C-BE32-E72D297353CC}">
              <c16:uniqueId val="{00000003-22E5-42C3-8D94-8FD1650C7A42}"/>
            </c:ext>
          </c:extLst>
        </c:ser>
        <c:dLbls>
          <c:showLegendKey val="0"/>
          <c:showVal val="0"/>
          <c:showCatName val="0"/>
          <c:showSerName val="0"/>
          <c:showPercent val="0"/>
          <c:showBubbleSize val="0"/>
        </c:dLbls>
        <c:marker val="1"/>
        <c:smooth val="0"/>
        <c:axId val="162585600"/>
        <c:axId val="162587392"/>
      </c:lineChart>
      <c:catAx>
        <c:axId val="1625856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62587392"/>
        <c:crosses val="autoZero"/>
        <c:auto val="0"/>
        <c:lblAlgn val="ctr"/>
        <c:lblOffset val="100"/>
        <c:tickLblSkip val="1"/>
        <c:tickMarkSkip val="1"/>
        <c:noMultiLvlLbl val="0"/>
      </c:catAx>
      <c:valAx>
        <c:axId val="162587392"/>
        <c:scaling>
          <c:orientation val="minMax"/>
        </c:scaling>
        <c:delete val="0"/>
        <c:axPos val="l"/>
        <c:numFmt formatCode="0.0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62585600"/>
        <c:crosses val="autoZero"/>
        <c:crossBetween val="midCat"/>
      </c:valAx>
      <c:spPr>
        <a:noFill/>
        <a:ln w="25400">
          <a:noFill/>
        </a:ln>
      </c:spPr>
    </c:plotArea>
    <c:legend>
      <c:legendPos val="r"/>
      <c:layout>
        <c:manualLayout>
          <c:xMode val="edge"/>
          <c:yMode val="edge"/>
          <c:x val="0.15366989686726912"/>
          <c:y val="0.86818519026119267"/>
          <c:w val="0.7614687426855723"/>
          <c:h val="8.6363971806087209E-2"/>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Times New Roman"/>
              <a:ea typeface="Times New Roman"/>
              <a:cs typeface="Times New Roman"/>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S Sans Serif"/>
          <a:ea typeface="MS Sans Serif"/>
          <a:cs typeface="MS Sans Serif"/>
        </a:defRPr>
      </a:pPr>
      <a:endParaRPr lang="en-US"/>
    </a:p>
  </c:txPr>
  <c:printSettings>
    <c:headerFooter alignWithMargins="0">
      <c:oddHeader>&amp;f</c:oddHeader>
      <c:oddFooter>Page &amp;p</c:oddFooter>
    </c:headerFooter>
    <c:pageMargins b="1" l="0.75000000000000122" r="0.75000000000000122" t="1" header="0.5" footer="0.5"/>
    <c:pageSetup orientation="portrait" horizontalDpi="-4" vertic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US"/>
              <a:t>Whiskers Chart - Appraiser A</a:t>
            </a:r>
          </a:p>
        </c:rich>
      </c:tx>
      <c:layout>
        <c:manualLayout>
          <c:xMode val="edge"/>
          <c:yMode val="edge"/>
          <c:x val="0.34876034060098926"/>
          <c:y val="4.1860465116279069E-2"/>
        </c:manualLayout>
      </c:layout>
      <c:overlay val="0"/>
      <c:spPr>
        <a:noFill/>
        <a:ln w="25400">
          <a:noFill/>
        </a:ln>
      </c:spPr>
    </c:title>
    <c:autoTitleDeleted val="0"/>
    <c:plotArea>
      <c:layout>
        <c:manualLayout>
          <c:layoutTarget val="inner"/>
          <c:xMode val="edge"/>
          <c:yMode val="edge"/>
          <c:x val="7.6033057851240038E-2"/>
          <c:y val="0.26046511627906982"/>
          <c:w val="0.88760330578512359"/>
          <c:h val="0.54883720930232549"/>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errBars>
            <c:errDir val="y"/>
            <c:errBarType val="both"/>
            <c:errValType val="cust"/>
            <c:noEndCap val="0"/>
            <c:plus>
              <c:numRef>
                <c:f>Graphical!$R$208:$AA$208</c:f>
                <c:numCache>
                  <c:formatCode>General</c:formatCode>
                  <c:ptCount val="10"/>
                  <c:pt idx="0">
                    <c:v>0</c:v>
                  </c:pt>
                  <c:pt idx="1">
                    <c:v>0</c:v>
                  </c:pt>
                  <c:pt idx="2">
                    <c:v>0</c:v>
                  </c:pt>
                  <c:pt idx="3">
                    <c:v>0</c:v>
                  </c:pt>
                  <c:pt idx="4">
                    <c:v>0</c:v>
                  </c:pt>
                  <c:pt idx="5">
                    <c:v>0</c:v>
                  </c:pt>
                  <c:pt idx="6">
                    <c:v>0</c:v>
                  </c:pt>
                  <c:pt idx="7">
                    <c:v>0</c:v>
                  </c:pt>
                  <c:pt idx="8">
                    <c:v>0</c:v>
                  </c:pt>
                  <c:pt idx="9">
                    <c:v>0</c:v>
                  </c:pt>
                </c:numCache>
              </c:numRef>
            </c:plus>
            <c:minus>
              <c:numRef>
                <c:f>Graphical!$R$210:$AA$210</c:f>
                <c:numCache>
                  <c:formatCode>General</c:formatCode>
                  <c:ptCount val="10"/>
                  <c:pt idx="0">
                    <c:v>0</c:v>
                  </c:pt>
                  <c:pt idx="1">
                    <c:v>0</c:v>
                  </c:pt>
                  <c:pt idx="2">
                    <c:v>0</c:v>
                  </c:pt>
                  <c:pt idx="3">
                    <c:v>0</c:v>
                  </c:pt>
                  <c:pt idx="4">
                    <c:v>0</c:v>
                  </c:pt>
                  <c:pt idx="5">
                    <c:v>0</c:v>
                  </c:pt>
                  <c:pt idx="6">
                    <c:v>0</c:v>
                  </c:pt>
                  <c:pt idx="7">
                    <c:v>0</c:v>
                  </c:pt>
                  <c:pt idx="8">
                    <c:v>0</c:v>
                  </c:pt>
                  <c:pt idx="9">
                    <c:v>0</c:v>
                  </c:pt>
                </c:numCache>
              </c:numRef>
            </c:minus>
            <c:spPr>
              <a:ln w="12700">
                <a:solidFill>
                  <a:srgbClr val="000000"/>
                </a:solidFill>
                <a:prstDash val="solid"/>
              </a:ln>
            </c:spPr>
          </c:errBars>
          <c:xVal>
            <c:numRef>
              <c:f>Graphical!$R$206:$AA$206</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Graphical!$C$16:$L$16</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c:ext xmlns:c16="http://schemas.microsoft.com/office/drawing/2014/chart" uri="{C3380CC4-5D6E-409C-BE32-E72D297353CC}">
              <c16:uniqueId val="{00000000-8ACA-4037-A2A4-2AD242EF9AA2}"/>
            </c:ext>
          </c:extLst>
        </c:ser>
        <c:dLbls>
          <c:showLegendKey val="0"/>
          <c:showVal val="0"/>
          <c:showCatName val="0"/>
          <c:showSerName val="0"/>
          <c:showPercent val="0"/>
          <c:showBubbleSize val="0"/>
        </c:dLbls>
        <c:axId val="187917056"/>
        <c:axId val="187918592"/>
      </c:scatterChart>
      <c:valAx>
        <c:axId val="187917056"/>
        <c:scaling>
          <c:orientation val="minMax"/>
          <c:max val="10"/>
          <c:min val="1"/>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87918592"/>
        <c:crosses val="autoZero"/>
        <c:crossBetween val="midCat"/>
        <c:majorUnit val="1"/>
        <c:minorUnit val="1"/>
      </c:valAx>
      <c:valAx>
        <c:axId val="187918592"/>
        <c:scaling>
          <c:orientation val="minMax"/>
        </c:scaling>
        <c:delete val="0"/>
        <c:axPos val="l"/>
        <c:majorGridlines>
          <c:spPr>
            <a:ln w="3175">
              <a:solidFill>
                <a:srgbClr val="FFFFFF"/>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8791705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Whiskers Chart - Appraiser B</a:t>
            </a:r>
          </a:p>
        </c:rich>
      </c:tx>
      <c:layout>
        <c:manualLayout>
          <c:xMode val="edge"/>
          <c:yMode val="edge"/>
          <c:x val="0.3481852577324045"/>
          <c:y val="4.1095890410958902E-2"/>
        </c:manualLayout>
      </c:layout>
      <c:overlay val="0"/>
      <c:spPr>
        <a:noFill/>
        <a:ln w="25400">
          <a:noFill/>
        </a:ln>
      </c:spPr>
    </c:title>
    <c:autoTitleDeleted val="0"/>
    <c:plotArea>
      <c:layout>
        <c:manualLayout>
          <c:layoutTarget val="inner"/>
          <c:xMode val="edge"/>
          <c:yMode val="edge"/>
          <c:x val="7.5907713083541745E-2"/>
          <c:y val="0.25570890281153125"/>
          <c:w val="0.88779020954228793"/>
          <c:h val="0.55708010969655053"/>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errBars>
            <c:errDir val="y"/>
            <c:errBarType val="both"/>
            <c:errValType val="cust"/>
            <c:noEndCap val="1"/>
            <c:plus>
              <c:numRef>
                <c:f>Graphical!$R$212:$AA$212</c:f>
                <c:numCache>
                  <c:formatCode>General</c:formatCode>
                  <c:ptCount val="10"/>
                  <c:pt idx="0">
                    <c:v>0</c:v>
                  </c:pt>
                  <c:pt idx="1">
                    <c:v>0</c:v>
                  </c:pt>
                  <c:pt idx="2">
                    <c:v>0</c:v>
                  </c:pt>
                  <c:pt idx="3">
                    <c:v>0</c:v>
                  </c:pt>
                  <c:pt idx="4">
                    <c:v>0</c:v>
                  </c:pt>
                  <c:pt idx="5">
                    <c:v>0</c:v>
                  </c:pt>
                  <c:pt idx="6">
                    <c:v>0</c:v>
                  </c:pt>
                  <c:pt idx="7">
                    <c:v>0</c:v>
                  </c:pt>
                  <c:pt idx="8">
                    <c:v>0</c:v>
                  </c:pt>
                  <c:pt idx="9">
                    <c:v>0</c:v>
                  </c:pt>
                </c:numCache>
              </c:numRef>
            </c:plus>
            <c:minus>
              <c:numRef>
                <c:f>Graphical!$R$214:$AA$214</c:f>
                <c:numCache>
                  <c:formatCode>General</c:formatCode>
                  <c:ptCount val="10"/>
                  <c:pt idx="0">
                    <c:v>0</c:v>
                  </c:pt>
                  <c:pt idx="1">
                    <c:v>0</c:v>
                  </c:pt>
                  <c:pt idx="2">
                    <c:v>0</c:v>
                  </c:pt>
                  <c:pt idx="3">
                    <c:v>0</c:v>
                  </c:pt>
                  <c:pt idx="4">
                    <c:v>0</c:v>
                  </c:pt>
                  <c:pt idx="5">
                    <c:v>0</c:v>
                  </c:pt>
                  <c:pt idx="6">
                    <c:v>0</c:v>
                  </c:pt>
                  <c:pt idx="7">
                    <c:v>0</c:v>
                  </c:pt>
                  <c:pt idx="8">
                    <c:v>0</c:v>
                  </c:pt>
                  <c:pt idx="9">
                    <c:v>0</c:v>
                  </c:pt>
                </c:numCache>
              </c:numRef>
            </c:minus>
            <c:spPr>
              <a:ln w="12700">
                <a:solidFill>
                  <a:srgbClr val="000000"/>
                </a:solidFill>
                <a:prstDash val="solid"/>
              </a:ln>
            </c:spPr>
          </c:errBars>
          <c:xVal>
            <c:numRef>
              <c:f>Graphical!$R$206:$AA$206</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Graphical!$C$21:$L$21</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c:ext xmlns:c16="http://schemas.microsoft.com/office/drawing/2014/chart" uri="{C3380CC4-5D6E-409C-BE32-E72D297353CC}">
              <c16:uniqueId val="{00000000-23D7-4D67-97B6-2B69C173E304}"/>
            </c:ext>
          </c:extLst>
        </c:ser>
        <c:dLbls>
          <c:showLegendKey val="0"/>
          <c:showVal val="0"/>
          <c:showCatName val="0"/>
          <c:showSerName val="0"/>
          <c:showPercent val="0"/>
          <c:showBubbleSize val="0"/>
        </c:dLbls>
        <c:axId val="187955456"/>
        <c:axId val="187961344"/>
      </c:scatterChart>
      <c:valAx>
        <c:axId val="187955456"/>
        <c:scaling>
          <c:orientation val="minMax"/>
          <c:max val="10"/>
          <c:min val="1"/>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87961344"/>
        <c:crosses val="autoZero"/>
        <c:crossBetween val="midCat"/>
        <c:majorUnit val="1"/>
        <c:minorUnit val="1"/>
      </c:valAx>
      <c:valAx>
        <c:axId val="187961344"/>
        <c:scaling>
          <c:orientation val="minMax"/>
        </c:scaling>
        <c:delete val="0"/>
        <c:axPos val="l"/>
        <c:majorGridlines>
          <c:spPr>
            <a:ln w="3175">
              <a:solidFill>
                <a:srgbClr val="FFFFFF"/>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8795545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Whiskers Chart - Appraiser C</a:t>
            </a:r>
          </a:p>
        </c:rich>
      </c:tx>
      <c:layout>
        <c:manualLayout>
          <c:xMode val="edge"/>
          <c:yMode val="edge"/>
          <c:x val="0.34925904821107889"/>
          <c:y val="4.1095890410958902E-2"/>
        </c:manualLayout>
      </c:layout>
      <c:overlay val="0"/>
      <c:spPr>
        <a:noFill/>
        <a:ln w="25400">
          <a:noFill/>
        </a:ln>
      </c:spPr>
    </c:title>
    <c:autoTitleDeleted val="0"/>
    <c:plotArea>
      <c:layout>
        <c:manualLayout>
          <c:layoutTarget val="inner"/>
          <c:xMode val="edge"/>
          <c:yMode val="edge"/>
          <c:x val="7.5782598028372034E-2"/>
          <c:y val="0.25570890281153125"/>
          <c:w val="0.88797435515853063"/>
          <c:h val="0.55708010969655053"/>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errBars>
            <c:errDir val="y"/>
            <c:errBarType val="both"/>
            <c:errValType val="cust"/>
            <c:noEndCap val="0"/>
            <c:plus>
              <c:numRef>
                <c:f>Graphical!$R$216:$AA$216</c:f>
                <c:numCache>
                  <c:formatCode>General</c:formatCode>
                  <c:ptCount val="10"/>
                  <c:pt idx="0">
                    <c:v>0</c:v>
                  </c:pt>
                  <c:pt idx="1">
                    <c:v>0</c:v>
                  </c:pt>
                  <c:pt idx="2">
                    <c:v>0</c:v>
                  </c:pt>
                  <c:pt idx="3">
                    <c:v>0</c:v>
                  </c:pt>
                  <c:pt idx="4">
                    <c:v>0</c:v>
                  </c:pt>
                  <c:pt idx="5">
                    <c:v>0</c:v>
                  </c:pt>
                  <c:pt idx="6">
                    <c:v>0</c:v>
                  </c:pt>
                  <c:pt idx="7">
                    <c:v>0</c:v>
                  </c:pt>
                  <c:pt idx="8">
                    <c:v>0</c:v>
                  </c:pt>
                  <c:pt idx="9">
                    <c:v>0</c:v>
                  </c:pt>
                </c:numCache>
              </c:numRef>
            </c:plus>
            <c:minus>
              <c:numRef>
                <c:f>Graphical!$R$218:$AA$218</c:f>
                <c:numCache>
                  <c:formatCode>General</c:formatCode>
                  <c:ptCount val="10"/>
                  <c:pt idx="0">
                    <c:v>0</c:v>
                  </c:pt>
                  <c:pt idx="1">
                    <c:v>0</c:v>
                  </c:pt>
                  <c:pt idx="2">
                    <c:v>0</c:v>
                  </c:pt>
                  <c:pt idx="3">
                    <c:v>0</c:v>
                  </c:pt>
                  <c:pt idx="4">
                    <c:v>0</c:v>
                  </c:pt>
                  <c:pt idx="5">
                    <c:v>0</c:v>
                  </c:pt>
                  <c:pt idx="6">
                    <c:v>0</c:v>
                  </c:pt>
                  <c:pt idx="7">
                    <c:v>0</c:v>
                  </c:pt>
                  <c:pt idx="8">
                    <c:v>0</c:v>
                  </c:pt>
                  <c:pt idx="9">
                    <c:v>0</c:v>
                  </c:pt>
                </c:numCache>
              </c:numRef>
            </c:minus>
            <c:spPr>
              <a:ln w="12700">
                <a:solidFill>
                  <a:srgbClr val="000000"/>
                </a:solidFill>
                <a:prstDash val="solid"/>
              </a:ln>
            </c:spPr>
          </c:errBars>
          <c:xVal>
            <c:numRef>
              <c:f>Graphical!$R$206:$AA$206</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Graphical!$C$26:$L$26</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c:ext xmlns:c16="http://schemas.microsoft.com/office/drawing/2014/chart" uri="{C3380CC4-5D6E-409C-BE32-E72D297353CC}">
              <c16:uniqueId val="{00000000-B831-428C-A354-B0778D4FAB56}"/>
            </c:ext>
          </c:extLst>
        </c:ser>
        <c:dLbls>
          <c:showLegendKey val="0"/>
          <c:showVal val="0"/>
          <c:showCatName val="0"/>
          <c:showSerName val="0"/>
          <c:showPercent val="0"/>
          <c:showBubbleSize val="0"/>
        </c:dLbls>
        <c:axId val="188006400"/>
        <c:axId val="188007936"/>
      </c:scatterChart>
      <c:valAx>
        <c:axId val="188006400"/>
        <c:scaling>
          <c:orientation val="minMax"/>
          <c:max val="10"/>
          <c:min val="1"/>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88007936"/>
        <c:crosses val="autoZero"/>
        <c:crossBetween val="midCat"/>
        <c:majorUnit val="1"/>
        <c:minorUnit val="1"/>
      </c:valAx>
      <c:valAx>
        <c:axId val="188007936"/>
        <c:scaling>
          <c:orientation val="minMax"/>
        </c:scaling>
        <c:delete val="0"/>
        <c:axPos val="l"/>
        <c:majorGridlines>
          <c:spPr>
            <a:ln w="3175">
              <a:solidFill>
                <a:srgbClr val="FFFFFF"/>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88006400"/>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Error Chart</a:t>
            </a:r>
          </a:p>
        </c:rich>
      </c:tx>
      <c:layout>
        <c:manualLayout>
          <c:xMode val="edge"/>
          <c:yMode val="edge"/>
          <c:x val="0.40961933566251235"/>
          <c:y val="3.5598705501618123E-2"/>
        </c:manualLayout>
      </c:layout>
      <c:overlay val="0"/>
      <c:spPr>
        <a:noFill/>
        <a:ln w="25400">
          <a:noFill/>
        </a:ln>
      </c:spPr>
    </c:title>
    <c:autoTitleDeleted val="0"/>
    <c:plotArea>
      <c:layout>
        <c:manualLayout>
          <c:layoutTarget val="inner"/>
          <c:xMode val="edge"/>
          <c:yMode val="edge"/>
          <c:x val="8.7894006358193971E-2"/>
          <c:y val="0.23301044514324623"/>
          <c:w val="0.88889032845267224"/>
          <c:h val="0.59870739377083859"/>
        </c:manualLayout>
      </c:layout>
      <c:lineChart>
        <c:grouping val="standard"/>
        <c:varyColors val="0"/>
        <c:ser>
          <c:idx val="0"/>
          <c:order val="0"/>
          <c:tx>
            <c:v>Appr A</c:v>
          </c:tx>
          <c:spPr>
            <a:ln w="12700">
              <a:solidFill>
                <a:srgbClr val="000080"/>
              </a:solidFill>
              <a:prstDash val="solid"/>
            </a:ln>
          </c:spPr>
          <c:marker>
            <c:symbol val="diamond"/>
            <c:size val="5"/>
            <c:spPr>
              <a:solidFill>
                <a:srgbClr val="000080"/>
              </a:solidFill>
              <a:ln>
                <a:solidFill>
                  <a:srgbClr val="000080"/>
                </a:solidFill>
                <a:prstDash val="solid"/>
              </a:ln>
            </c:spPr>
          </c:marker>
          <c:cat>
            <c:strRef>
              <c:f>Graphical!$Q$249:$BI$249</c:f>
              <c:strCache>
                <c:ptCount val="41"/>
                <c:pt idx="4">
                  <c:v>Part 1</c:v>
                </c:pt>
                <c:pt idx="13">
                  <c:v>Part 2</c:v>
                </c:pt>
                <c:pt idx="22">
                  <c:v>Part 3</c:v>
                </c:pt>
                <c:pt idx="31">
                  <c:v>Part 4</c:v>
                </c:pt>
                <c:pt idx="40">
                  <c:v>Part 5</c:v>
                </c:pt>
              </c:strCache>
            </c:strRef>
          </c:cat>
          <c:val>
            <c:numRef>
              <c:f>Graphical!$Q$251:$BI$251</c:f>
              <c:numCache>
                <c:formatCode>General</c:formatCode>
                <c:ptCount val="45"/>
                <c:pt idx="0">
                  <c:v>0</c:v>
                </c:pt>
                <c:pt idx="1">
                  <c:v>0</c:v>
                </c:pt>
                <c:pt idx="2">
                  <c:v>0</c:v>
                </c:pt>
                <c:pt idx="9">
                  <c:v>0</c:v>
                </c:pt>
                <c:pt idx="10">
                  <c:v>0</c:v>
                </c:pt>
                <c:pt idx="11">
                  <c:v>0</c:v>
                </c:pt>
                <c:pt idx="18">
                  <c:v>0</c:v>
                </c:pt>
                <c:pt idx="19">
                  <c:v>0</c:v>
                </c:pt>
                <c:pt idx="20">
                  <c:v>0</c:v>
                </c:pt>
                <c:pt idx="27">
                  <c:v>0</c:v>
                </c:pt>
                <c:pt idx="28">
                  <c:v>0</c:v>
                </c:pt>
                <c:pt idx="29">
                  <c:v>0</c:v>
                </c:pt>
                <c:pt idx="36">
                  <c:v>0</c:v>
                </c:pt>
                <c:pt idx="37">
                  <c:v>0</c:v>
                </c:pt>
                <c:pt idx="38">
                  <c:v>0</c:v>
                </c:pt>
              </c:numCache>
            </c:numRef>
          </c:val>
          <c:smooth val="0"/>
          <c:extLst>
            <c:ext xmlns:c16="http://schemas.microsoft.com/office/drawing/2014/chart" uri="{C3380CC4-5D6E-409C-BE32-E72D297353CC}">
              <c16:uniqueId val="{00000000-A990-4608-97B5-EDADC84AAD08}"/>
            </c:ext>
          </c:extLst>
        </c:ser>
        <c:ser>
          <c:idx val="1"/>
          <c:order val="1"/>
          <c:tx>
            <c:v>Appr B</c:v>
          </c:tx>
          <c:spPr>
            <a:ln w="12700">
              <a:solidFill>
                <a:srgbClr val="339933"/>
              </a:solidFill>
              <a:prstDash val="solid"/>
            </a:ln>
          </c:spPr>
          <c:marker>
            <c:symbol val="square"/>
            <c:size val="5"/>
            <c:spPr>
              <a:solidFill>
                <a:srgbClr val="339933"/>
              </a:solidFill>
              <a:ln>
                <a:solidFill>
                  <a:srgbClr val="339933"/>
                </a:solidFill>
                <a:prstDash val="solid"/>
              </a:ln>
            </c:spPr>
          </c:marker>
          <c:cat>
            <c:strRef>
              <c:f>Graphical!$Q$249:$BI$249</c:f>
              <c:strCache>
                <c:ptCount val="41"/>
                <c:pt idx="4">
                  <c:v>Part 1</c:v>
                </c:pt>
                <c:pt idx="13">
                  <c:v>Part 2</c:v>
                </c:pt>
                <c:pt idx="22">
                  <c:v>Part 3</c:v>
                </c:pt>
                <c:pt idx="31">
                  <c:v>Part 4</c:v>
                </c:pt>
                <c:pt idx="40">
                  <c:v>Part 5</c:v>
                </c:pt>
              </c:strCache>
            </c:strRef>
          </c:cat>
          <c:val>
            <c:numRef>
              <c:f>Graphical!$Q$252:$BI$252</c:f>
              <c:numCache>
                <c:formatCode>General</c:formatCode>
                <c:ptCount val="45"/>
                <c:pt idx="3">
                  <c:v>0</c:v>
                </c:pt>
                <c:pt idx="4">
                  <c:v>0</c:v>
                </c:pt>
                <c:pt idx="5">
                  <c:v>0</c:v>
                </c:pt>
                <c:pt idx="12">
                  <c:v>0</c:v>
                </c:pt>
                <c:pt idx="13">
                  <c:v>0</c:v>
                </c:pt>
                <c:pt idx="14">
                  <c:v>0</c:v>
                </c:pt>
                <c:pt idx="21">
                  <c:v>0</c:v>
                </c:pt>
                <c:pt idx="22">
                  <c:v>0</c:v>
                </c:pt>
                <c:pt idx="23">
                  <c:v>0</c:v>
                </c:pt>
                <c:pt idx="30">
                  <c:v>0</c:v>
                </c:pt>
                <c:pt idx="31">
                  <c:v>0</c:v>
                </c:pt>
                <c:pt idx="32">
                  <c:v>0</c:v>
                </c:pt>
                <c:pt idx="39">
                  <c:v>0</c:v>
                </c:pt>
                <c:pt idx="40">
                  <c:v>0</c:v>
                </c:pt>
                <c:pt idx="41">
                  <c:v>0</c:v>
                </c:pt>
              </c:numCache>
            </c:numRef>
          </c:val>
          <c:smooth val="0"/>
          <c:extLst>
            <c:ext xmlns:c16="http://schemas.microsoft.com/office/drawing/2014/chart" uri="{C3380CC4-5D6E-409C-BE32-E72D297353CC}">
              <c16:uniqueId val="{00000001-A990-4608-97B5-EDADC84AAD08}"/>
            </c:ext>
          </c:extLst>
        </c:ser>
        <c:ser>
          <c:idx val="2"/>
          <c:order val="2"/>
          <c:tx>
            <c:v>Appr C</c:v>
          </c:tx>
          <c:spPr>
            <a:ln w="12700">
              <a:solidFill>
                <a:srgbClr val="FF0000"/>
              </a:solidFill>
              <a:prstDash val="solid"/>
            </a:ln>
          </c:spPr>
          <c:marker>
            <c:symbol val="triangle"/>
            <c:size val="5"/>
            <c:spPr>
              <a:solidFill>
                <a:srgbClr val="FF0000"/>
              </a:solidFill>
              <a:ln>
                <a:solidFill>
                  <a:srgbClr val="FF0000"/>
                </a:solidFill>
                <a:prstDash val="solid"/>
              </a:ln>
            </c:spPr>
          </c:marker>
          <c:cat>
            <c:strRef>
              <c:f>Graphical!$Q$249:$BI$249</c:f>
              <c:strCache>
                <c:ptCount val="41"/>
                <c:pt idx="4">
                  <c:v>Part 1</c:v>
                </c:pt>
                <c:pt idx="13">
                  <c:v>Part 2</c:v>
                </c:pt>
                <c:pt idx="22">
                  <c:v>Part 3</c:v>
                </c:pt>
                <c:pt idx="31">
                  <c:v>Part 4</c:v>
                </c:pt>
                <c:pt idx="40">
                  <c:v>Part 5</c:v>
                </c:pt>
              </c:strCache>
            </c:strRef>
          </c:cat>
          <c:val>
            <c:numRef>
              <c:f>Graphical!$Q$253:$BI$253</c:f>
              <c:numCache>
                <c:formatCode>General</c:formatCode>
                <c:ptCount val="45"/>
                <c:pt idx="6">
                  <c:v>0</c:v>
                </c:pt>
                <c:pt idx="7">
                  <c:v>0</c:v>
                </c:pt>
                <c:pt idx="8">
                  <c:v>0</c:v>
                </c:pt>
                <c:pt idx="15">
                  <c:v>0</c:v>
                </c:pt>
                <c:pt idx="16">
                  <c:v>0</c:v>
                </c:pt>
                <c:pt idx="17">
                  <c:v>0</c:v>
                </c:pt>
                <c:pt idx="24">
                  <c:v>0</c:v>
                </c:pt>
                <c:pt idx="25">
                  <c:v>0</c:v>
                </c:pt>
                <c:pt idx="26">
                  <c:v>0</c:v>
                </c:pt>
                <c:pt idx="33">
                  <c:v>0</c:v>
                </c:pt>
                <c:pt idx="34">
                  <c:v>0</c:v>
                </c:pt>
                <c:pt idx="35">
                  <c:v>0</c:v>
                </c:pt>
                <c:pt idx="42">
                  <c:v>0</c:v>
                </c:pt>
                <c:pt idx="43">
                  <c:v>0</c:v>
                </c:pt>
                <c:pt idx="44">
                  <c:v>0</c:v>
                </c:pt>
              </c:numCache>
            </c:numRef>
          </c:val>
          <c:smooth val="0"/>
          <c:extLst>
            <c:ext xmlns:c16="http://schemas.microsoft.com/office/drawing/2014/chart" uri="{C3380CC4-5D6E-409C-BE32-E72D297353CC}">
              <c16:uniqueId val="{00000002-A990-4608-97B5-EDADC84AAD08}"/>
            </c:ext>
          </c:extLst>
        </c:ser>
        <c:dLbls>
          <c:showLegendKey val="0"/>
          <c:showVal val="0"/>
          <c:showCatName val="0"/>
          <c:showSerName val="0"/>
          <c:showPercent val="0"/>
          <c:showBubbleSize val="0"/>
        </c:dLbls>
        <c:marker val="1"/>
        <c:smooth val="0"/>
        <c:axId val="188103680"/>
        <c:axId val="188110336"/>
      </c:lineChart>
      <c:catAx>
        <c:axId val="188103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88110336"/>
        <c:crosses val="autoZero"/>
        <c:auto val="1"/>
        <c:lblAlgn val="ctr"/>
        <c:lblOffset val="100"/>
        <c:tickLblSkip val="2"/>
        <c:tickMarkSkip val="1"/>
        <c:noMultiLvlLbl val="0"/>
      </c:catAx>
      <c:valAx>
        <c:axId val="1881103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810368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Error Chart</a:t>
            </a:r>
          </a:p>
        </c:rich>
      </c:tx>
      <c:layout>
        <c:manualLayout>
          <c:xMode val="edge"/>
          <c:yMode val="edge"/>
          <c:x val="0.40894071712110364"/>
          <c:y val="3.5483870967741936E-2"/>
        </c:manualLayout>
      </c:layout>
      <c:overlay val="0"/>
      <c:spPr>
        <a:noFill/>
        <a:ln w="25400">
          <a:noFill/>
        </a:ln>
      </c:spPr>
    </c:title>
    <c:autoTitleDeleted val="0"/>
    <c:plotArea>
      <c:layout>
        <c:manualLayout>
          <c:layoutTarget val="inner"/>
          <c:xMode val="edge"/>
          <c:yMode val="edge"/>
          <c:x val="8.7748415307791233E-2"/>
          <c:y val="0.23225843034657093"/>
          <c:w val="0.88907356642045088"/>
          <c:h val="0.58064607586642458"/>
        </c:manualLayout>
      </c:layout>
      <c:lineChart>
        <c:grouping val="standard"/>
        <c:varyColors val="0"/>
        <c:ser>
          <c:idx val="0"/>
          <c:order val="0"/>
          <c:tx>
            <c:v>Appr A</c:v>
          </c:tx>
          <c:spPr>
            <a:ln w="12700">
              <a:solidFill>
                <a:srgbClr val="000080"/>
              </a:solidFill>
              <a:prstDash val="solid"/>
            </a:ln>
          </c:spPr>
          <c:marker>
            <c:symbol val="diamond"/>
            <c:size val="5"/>
            <c:spPr>
              <a:solidFill>
                <a:srgbClr val="000080"/>
              </a:solidFill>
              <a:ln>
                <a:solidFill>
                  <a:srgbClr val="000080"/>
                </a:solidFill>
                <a:prstDash val="solid"/>
              </a:ln>
            </c:spPr>
          </c:marker>
          <c:cat>
            <c:strRef>
              <c:f>Graphical!$Q$255:$BI$255</c:f>
              <c:strCache>
                <c:ptCount val="41"/>
                <c:pt idx="4">
                  <c:v>Part 6</c:v>
                </c:pt>
                <c:pt idx="13">
                  <c:v>Part 7</c:v>
                </c:pt>
                <c:pt idx="22">
                  <c:v>Part 8</c:v>
                </c:pt>
                <c:pt idx="31">
                  <c:v>Part 9</c:v>
                </c:pt>
                <c:pt idx="40">
                  <c:v>Part 10</c:v>
                </c:pt>
              </c:strCache>
            </c:strRef>
          </c:cat>
          <c:val>
            <c:numRef>
              <c:f>Graphical!$Q$257:$BI$257</c:f>
              <c:numCache>
                <c:formatCode>General</c:formatCode>
                <c:ptCount val="45"/>
                <c:pt idx="0">
                  <c:v>0</c:v>
                </c:pt>
                <c:pt idx="1">
                  <c:v>0</c:v>
                </c:pt>
                <c:pt idx="2">
                  <c:v>0</c:v>
                </c:pt>
                <c:pt idx="9">
                  <c:v>0</c:v>
                </c:pt>
                <c:pt idx="10">
                  <c:v>0</c:v>
                </c:pt>
                <c:pt idx="11">
                  <c:v>0</c:v>
                </c:pt>
                <c:pt idx="18">
                  <c:v>0</c:v>
                </c:pt>
                <c:pt idx="19">
                  <c:v>0</c:v>
                </c:pt>
                <c:pt idx="20">
                  <c:v>0</c:v>
                </c:pt>
                <c:pt idx="27">
                  <c:v>0</c:v>
                </c:pt>
                <c:pt idx="28">
                  <c:v>0</c:v>
                </c:pt>
                <c:pt idx="29">
                  <c:v>0</c:v>
                </c:pt>
                <c:pt idx="36">
                  <c:v>0</c:v>
                </c:pt>
                <c:pt idx="37">
                  <c:v>0</c:v>
                </c:pt>
                <c:pt idx="38">
                  <c:v>0</c:v>
                </c:pt>
              </c:numCache>
            </c:numRef>
          </c:val>
          <c:smooth val="0"/>
          <c:extLst>
            <c:ext xmlns:c16="http://schemas.microsoft.com/office/drawing/2014/chart" uri="{C3380CC4-5D6E-409C-BE32-E72D297353CC}">
              <c16:uniqueId val="{00000000-97DF-4ABF-96B3-0867F965CBCD}"/>
            </c:ext>
          </c:extLst>
        </c:ser>
        <c:ser>
          <c:idx val="1"/>
          <c:order val="1"/>
          <c:tx>
            <c:v>Appr B</c:v>
          </c:tx>
          <c:spPr>
            <a:ln w="12700">
              <a:solidFill>
                <a:srgbClr val="339933"/>
              </a:solidFill>
              <a:prstDash val="solid"/>
            </a:ln>
          </c:spPr>
          <c:marker>
            <c:symbol val="square"/>
            <c:size val="5"/>
            <c:spPr>
              <a:solidFill>
                <a:srgbClr val="339933"/>
              </a:solidFill>
              <a:ln>
                <a:solidFill>
                  <a:srgbClr val="339933"/>
                </a:solidFill>
                <a:prstDash val="solid"/>
              </a:ln>
            </c:spPr>
          </c:marker>
          <c:cat>
            <c:strRef>
              <c:f>Graphical!$Q$255:$BI$255</c:f>
              <c:strCache>
                <c:ptCount val="41"/>
                <c:pt idx="4">
                  <c:v>Part 6</c:v>
                </c:pt>
                <c:pt idx="13">
                  <c:v>Part 7</c:v>
                </c:pt>
                <c:pt idx="22">
                  <c:v>Part 8</c:v>
                </c:pt>
                <c:pt idx="31">
                  <c:v>Part 9</c:v>
                </c:pt>
                <c:pt idx="40">
                  <c:v>Part 10</c:v>
                </c:pt>
              </c:strCache>
            </c:strRef>
          </c:cat>
          <c:val>
            <c:numRef>
              <c:f>Graphical!$Q$258:$BI$258</c:f>
              <c:numCache>
                <c:formatCode>General</c:formatCode>
                <c:ptCount val="45"/>
                <c:pt idx="3">
                  <c:v>0</c:v>
                </c:pt>
                <c:pt idx="4">
                  <c:v>0</c:v>
                </c:pt>
                <c:pt idx="5">
                  <c:v>0</c:v>
                </c:pt>
                <c:pt idx="12">
                  <c:v>0</c:v>
                </c:pt>
                <c:pt idx="13">
                  <c:v>0</c:v>
                </c:pt>
                <c:pt idx="14">
                  <c:v>0</c:v>
                </c:pt>
                <c:pt idx="21">
                  <c:v>0</c:v>
                </c:pt>
                <c:pt idx="22">
                  <c:v>0</c:v>
                </c:pt>
                <c:pt idx="23">
                  <c:v>0</c:v>
                </c:pt>
                <c:pt idx="30">
                  <c:v>0</c:v>
                </c:pt>
                <c:pt idx="31">
                  <c:v>0</c:v>
                </c:pt>
                <c:pt idx="32">
                  <c:v>0</c:v>
                </c:pt>
                <c:pt idx="39">
                  <c:v>0</c:v>
                </c:pt>
                <c:pt idx="40">
                  <c:v>0</c:v>
                </c:pt>
                <c:pt idx="41">
                  <c:v>0</c:v>
                </c:pt>
              </c:numCache>
            </c:numRef>
          </c:val>
          <c:smooth val="0"/>
          <c:extLst>
            <c:ext xmlns:c16="http://schemas.microsoft.com/office/drawing/2014/chart" uri="{C3380CC4-5D6E-409C-BE32-E72D297353CC}">
              <c16:uniqueId val="{00000001-97DF-4ABF-96B3-0867F965CBCD}"/>
            </c:ext>
          </c:extLst>
        </c:ser>
        <c:ser>
          <c:idx val="2"/>
          <c:order val="2"/>
          <c:tx>
            <c:v>Appr C</c:v>
          </c:tx>
          <c:spPr>
            <a:ln w="12700">
              <a:solidFill>
                <a:srgbClr val="FF0000"/>
              </a:solidFill>
              <a:prstDash val="solid"/>
            </a:ln>
          </c:spPr>
          <c:marker>
            <c:symbol val="triangle"/>
            <c:size val="5"/>
            <c:spPr>
              <a:solidFill>
                <a:srgbClr val="FF0000"/>
              </a:solidFill>
              <a:ln>
                <a:solidFill>
                  <a:srgbClr val="FF0000"/>
                </a:solidFill>
                <a:prstDash val="solid"/>
              </a:ln>
            </c:spPr>
          </c:marker>
          <c:cat>
            <c:strRef>
              <c:f>Graphical!$Q$255:$BI$255</c:f>
              <c:strCache>
                <c:ptCount val="41"/>
                <c:pt idx="4">
                  <c:v>Part 6</c:v>
                </c:pt>
                <c:pt idx="13">
                  <c:v>Part 7</c:v>
                </c:pt>
                <c:pt idx="22">
                  <c:v>Part 8</c:v>
                </c:pt>
                <c:pt idx="31">
                  <c:v>Part 9</c:v>
                </c:pt>
                <c:pt idx="40">
                  <c:v>Part 10</c:v>
                </c:pt>
              </c:strCache>
            </c:strRef>
          </c:cat>
          <c:val>
            <c:numRef>
              <c:f>Graphical!$Q$259:$BI$259</c:f>
              <c:numCache>
                <c:formatCode>General</c:formatCode>
                <c:ptCount val="45"/>
                <c:pt idx="6">
                  <c:v>0</c:v>
                </c:pt>
                <c:pt idx="7">
                  <c:v>0</c:v>
                </c:pt>
                <c:pt idx="8">
                  <c:v>0</c:v>
                </c:pt>
                <c:pt idx="15">
                  <c:v>0</c:v>
                </c:pt>
                <c:pt idx="16">
                  <c:v>0</c:v>
                </c:pt>
                <c:pt idx="17">
                  <c:v>0</c:v>
                </c:pt>
                <c:pt idx="24">
                  <c:v>0</c:v>
                </c:pt>
                <c:pt idx="25">
                  <c:v>0</c:v>
                </c:pt>
                <c:pt idx="26">
                  <c:v>0</c:v>
                </c:pt>
                <c:pt idx="33">
                  <c:v>0</c:v>
                </c:pt>
                <c:pt idx="34">
                  <c:v>0</c:v>
                </c:pt>
                <c:pt idx="35">
                  <c:v>0</c:v>
                </c:pt>
                <c:pt idx="42">
                  <c:v>0</c:v>
                </c:pt>
                <c:pt idx="43">
                  <c:v>0</c:v>
                </c:pt>
                <c:pt idx="44">
                  <c:v>0</c:v>
                </c:pt>
              </c:numCache>
            </c:numRef>
          </c:val>
          <c:smooth val="0"/>
          <c:extLst>
            <c:ext xmlns:c16="http://schemas.microsoft.com/office/drawing/2014/chart" uri="{C3380CC4-5D6E-409C-BE32-E72D297353CC}">
              <c16:uniqueId val="{00000002-97DF-4ABF-96B3-0867F965CBCD}"/>
            </c:ext>
          </c:extLst>
        </c:ser>
        <c:dLbls>
          <c:showLegendKey val="0"/>
          <c:showVal val="0"/>
          <c:showCatName val="0"/>
          <c:showSerName val="0"/>
          <c:showPercent val="0"/>
          <c:showBubbleSize val="0"/>
        </c:dLbls>
        <c:marker val="1"/>
        <c:smooth val="0"/>
        <c:axId val="188152832"/>
        <c:axId val="188159488"/>
      </c:lineChart>
      <c:catAx>
        <c:axId val="188152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88159488"/>
        <c:crosses val="autoZero"/>
        <c:auto val="1"/>
        <c:lblAlgn val="ctr"/>
        <c:lblOffset val="100"/>
        <c:tickLblSkip val="2"/>
        <c:tickMarkSkip val="1"/>
        <c:noMultiLvlLbl val="0"/>
      </c:catAx>
      <c:valAx>
        <c:axId val="1881594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81528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Normalized Histogram - Error</a:t>
            </a:r>
          </a:p>
        </c:rich>
      </c:tx>
      <c:layout>
        <c:manualLayout>
          <c:xMode val="edge"/>
          <c:yMode val="edge"/>
          <c:x val="0.32784224340378504"/>
          <c:y val="4.1666666666666664E-2"/>
        </c:manualLayout>
      </c:layout>
      <c:overlay val="0"/>
      <c:spPr>
        <a:noFill/>
        <a:ln w="25400">
          <a:noFill/>
        </a:ln>
      </c:spPr>
    </c:title>
    <c:autoTitleDeleted val="0"/>
    <c:plotArea>
      <c:layout>
        <c:manualLayout>
          <c:layoutTarget val="inner"/>
          <c:xMode val="edge"/>
          <c:yMode val="edge"/>
          <c:x val="6.5897911329019426E-2"/>
          <c:y val="0.28240868421171744"/>
          <c:w val="0.80395451821403163"/>
          <c:h val="0.4675947066456283"/>
        </c:manualLayout>
      </c:layout>
      <c:barChart>
        <c:barDir val="col"/>
        <c:grouping val="clustered"/>
        <c:varyColors val="0"/>
        <c:ser>
          <c:idx val="0"/>
          <c:order val="0"/>
          <c:tx>
            <c:strRef>
              <c:f>Graphical!$Q$295</c:f>
              <c:strCache>
                <c:ptCount val="1"/>
                <c:pt idx="0">
                  <c:v>Appr A</c:v>
                </c:pt>
              </c:strCache>
            </c:strRef>
          </c:tx>
          <c:spPr>
            <a:solidFill>
              <a:srgbClr val="8080FF"/>
            </a:solidFill>
            <a:ln w="12700">
              <a:solidFill>
                <a:srgbClr val="000000"/>
              </a:solidFill>
              <a:prstDash val="solid"/>
            </a:ln>
          </c:spPr>
          <c:invertIfNegative val="0"/>
          <c:cat>
            <c:numRef>
              <c:f>Graphical!$R$294:$AL$294</c:f>
              <c:numCache>
                <c:formatCode>0.00</c:formatCode>
                <c:ptCount val="21"/>
                <c:pt idx="0">
                  <c:v>-1</c:v>
                </c:pt>
                <c:pt idx="1">
                  <c:v>-0.9</c:v>
                </c:pt>
                <c:pt idx="2">
                  <c:v>-0.8</c:v>
                </c:pt>
                <c:pt idx="3">
                  <c:v>-0.70000000000000007</c:v>
                </c:pt>
                <c:pt idx="4">
                  <c:v>-0.60000000000000009</c:v>
                </c:pt>
                <c:pt idx="5">
                  <c:v>-0.50000000000000011</c:v>
                </c:pt>
                <c:pt idx="6">
                  <c:v>-0.40000000000000013</c:v>
                </c:pt>
                <c:pt idx="7">
                  <c:v>-0.30000000000000016</c:v>
                </c:pt>
                <c:pt idx="8">
                  <c:v>-0.20000000000000015</c:v>
                </c:pt>
                <c:pt idx="9">
                  <c:v>-0.10000000000000014</c:v>
                </c:pt>
                <c:pt idx="10">
                  <c:v>-1.3877787807814457E-16</c:v>
                </c:pt>
                <c:pt idx="11">
                  <c:v>9.9999999999999867E-2</c:v>
                </c:pt>
                <c:pt idx="12">
                  <c:v>0.19999999999999987</c:v>
                </c:pt>
                <c:pt idx="13">
                  <c:v>0.29999999999999988</c:v>
                </c:pt>
                <c:pt idx="14">
                  <c:v>0.39999999999999991</c:v>
                </c:pt>
                <c:pt idx="15">
                  <c:v>0.49999999999999989</c:v>
                </c:pt>
                <c:pt idx="16">
                  <c:v>0.59999999999999987</c:v>
                </c:pt>
                <c:pt idx="17">
                  <c:v>0.69999999999999984</c:v>
                </c:pt>
                <c:pt idx="18">
                  <c:v>0.79999999999999982</c:v>
                </c:pt>
                <c:pt idx="19">
                  <c:v>0.8999999999999998</c:v>
                </c:pt>
                <c:pt idx="20">
                  <c:v>0.99999999999999978</c:v>
                </c:pt>
              </c:numCache>
            </c:numRef>
          </c:cat>
          <c:val>
            <c:numRef>
              <c:f>Graphical!$R$295:$AL$295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D9D1-46AB-9FA5-4AC327A23B23}"/>
            </c:ext>
          </c:extLst>
        </c:ser>
        <c:dLbls>
          <c:showLegendKey val="0"/>
          <c:showVal val="0"/>
          <c:showCatName val="0"/>
          <c:showSerName val="0"/>
          <c:showPercent val="0"/>
          <c:showBubbleSize val="0"/>
        </c:dLbls>
        <c:gapWidth val="150"/>
        <c:axId val="188188544"/>
        <c:axId val="188190080"/>
      </c:barChart>
      <c:catAx>
        <c:axId val="188188544"/>
        <c:scaling>
          <c:orientation val="minMax"/>
        </c:scaling>
        <c:delete val="0"/>
        <c:axPos val="b"/>
        <c:numFmt formatCode="0.00" sourceLinked="1"/>
        <c:majorTickMark val="out"/>
        <c:minorTickMark val="none"/>
        <c:tickLblPos val="nextTo"/>
        <c:spPr>
          <a:ln w="3175">
            <a:solidFill>
              <a:srgbClr val="000000"/>
            </a:solidFill>
            <a:prstDash val="solid"/>
          </a:ln>
        </c:spPr>
        <c:txPr>
          <a:bodyPr rot="-2700000" vert="horz"/>
          <a:lstStyle/>
          <a:p>
            <a:pPr>
              <a:defRPr sz="825" b="0" i="0" u="none" strike="noStrike" baseline="0">
                <a:solidFill>
                  <a:srgbClr val="000000"/>
                </a:solidFill>
                <a:latin typeface="Arial"/>
                <a:ea typeface="Arial"/>
                <a:cs typeface="Arial"/>
              </a:defRPr>
            </a:pPr>
            <a:endParaRPr lang="en-US"/>
          </a:p>
        </c:txPr>
        <c:crossAx val="188190080"/>
        <c:crosses val="autoZero"/>
        <c:auto val="1"/>
        <c:lblAlgn val="ctr"/>
        <c:lblOffset val="100"/>
        <c:tickLblSkip val="1"/>
        <c:tickMarkSkip val="1"/>
        <c:noMultiLvlLbl val="0"/>
      </c:catAx>
      <c:valAx>
        <c:axId val="188190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88188544"/>
        <c:crosses val="autoZero"/>
        <c:crossBetween val="between"/>
      </c:valAx>
      <c:spPr>
        <a:noFill/>
        <a:ln w="12700">
          <a:solidFill>
            <a:srgbClr val="808080"/>
          </a:solidFill>
          <a:prstDash val="solid"/>
        </a:ln>
      </c:spPr>
    </c:plotArea>
    <c:legend>
      <c:legendPos val="r"/>
      <c:layout>
        <c:manualLayout>
          <c:xMode val="edge"/>
          <c:yMode val="edge"/>
          <c:x val="0.88677037592457597"/>
          <c:y val="0.47670355181633589"/>
          <c:w val="9.5420054798196832E-2"/>
          <c:h val="0.1003586424876496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landscape" horizontalDpi="-4"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Normalized Histogram -  Error</a:t>
            </a:r>
          </a:p>
        </c:rich>
      </c:tx>
      <c:layout>
        <c:manualLayout>
          <c:xMode val="edge"/>
          <c:yMode val="edge"/>
          <c:x val="0.30921048662020695"/>
          <c:y val="4.0358744394618833E-2"/>
        </c:manualLayout>
      </c:layout>
      <c:overlay val="0"/>
      <c:spPr>
        <a:noFill/>
        <a:ln w="25400">
          <a:noFill/>
        </a:ln>
      </c:spPr>
    </c:title>
    <c:autoTitleDeleted val="0"/>
    <c:plotArea>
      <c:layout>
        <c:manualLayout>
          <c:layoutTarget val="inner"/>
          <c:xMode val="edge"/>
          <c:yMode val="edge"/>
          <c:x val="6.5681550315499146E-2"/>
          <c:y val="0.27802751459920388"/>
          <c:w val="0.80459899136486468"/>
          <c:h val="0.47982167842120588"/>
        </c:manualLayout>
      </c:layout>
      <c:barChart>
        <c:barDir val="col"/>
        <c:grouping val="clustered"/>
        <c:varyColors val="0"/>
        <c:ser>
          <c:idx val="0"/>
          <c:order val="0"/>
          <c:tx>
            <c:strRef>
              <c:f>Graphical!$Q$296</c:f>
              <c:strCache>
                <c:ptCount val="1"/>
                <c:pt idx="0">
                  <c:v>Appr B</c:v>
                </c:pt>
              </c:strCache>
            </c:strRef>
          </c:tx>
          <c:spPr>
            <a:solidFill>
              <a:srgbClr val="339933"/>
            </a:solidFill>
            <a:ln w="12700">
              <a:solidFill>
                <a:srgbClr val="339933"/>
              </a:solidFill>
              <a:prstDash val="solid"/>
            </a:ln>
          </c:spPr>
          <c:invertIfNegative val="0"/>
          <c:cat>
            <c:numRef>
              <c:f>Graphical!$R$294:$AL$294</c:f>
              <c:numCache>
                <c:formatCode>0.00</c:formatCode>
                <c:ptCount val="21"/>
                <c:pt idx="0">
                  <c:v>-1</c:v>
                </c:pt>
                <c:pt idx="1">
                  <c:v>-0.9</c:v>
                </c:pt>
                <c:pt idx="2">
                  <c:v>-0.8</c:v>
                </c:pt>
                <c:pt idx="3">
                  <c:v>-0.70000000000000007</c:v>
                </c:pt>
                <c:pt idx="4">
                  <c:v>-0.60000000000000009</c:v>
                </c:pt>
                <c:pt idx="5">
                  <c:v>-0.50000000000000011</c:v>
                </c:pt>
                <c:pt idx="6">
                  <c:v>-0.40000000000000013</c:v>
                </c:pt>
                <c:pt idx="7">
                  <c:v>-0.30000000000000016</c:v>
                </c:pt>
                <c:pt idx="8">
                  <c:v>-0.20000000000000015</c:v>
                </c:pt>
                <c:pt idx="9">
                  <c:v>-0.10000000000000014</c:v>
                </c:pt>
                <c:pt idx="10">
                  <c:v>-1.3877787807814457E-16</c:v>
                </c:pt>
                <c:pt idx="11">
                  <c:v>9.9999999999999867E-2</c:v>
                </c:pt>
                <c:pt idx="12">
                  <c:v>0.19999999999999987</c:v>
                </c:pt>
                <c:pt idx="13">
                  <c:v>0.29999999999999988</c:v>
                </c:pt>
                <c:pt idx="14">
                  <c:v>0.39999999999999991</c:v>
                </c:pt>
                <c:pt idx="15">
                  <c:v>0.49999999999999989</c:v>
                </c:pt>
                <c:pt idx="16">
                  <c:v>0.59999999999999987</c:v>
                </c:pt>
                <c:pt idx="17">
                  <c:v>0.69999999999999984</c:v>
                </c:pt>
                <c:pt idx="18">
                  <c:v>0.79999999999999982</c:v>
                </c:pt>
                <c:pt idx="19">
                  <c:v>0.8999999999999998</c:v>
                </c:pt>
                <c:pt idx="20">
                  <c:v>0.99999999999999978</c:v>
                </c:pt>
              </c:numCache>
            </c:numRef>
          </c:cat>
          <c:val>
            <c:numRef>
              <c:f>Graphical!$R$296:$AL$296</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3486-4A87-9331-145AC02B5FDE}"/>
            </c:ext>
          </c:extLst>
        </c:ser>
        <c:dLbls>
          <c:showLegendKey val="0"/>
          <c:showVal val="0"/>
          <c:showCatName val="0"/>
          <c:showSerName val="0"/>
          <c:showPercent val="0"/>
          <c:showBubbleSize val="0"/>
        </c:dLbls>
        <c:gapWidth val="150"/>
        <c:axId val="188297216"/>
        <c:axId val="188298752"/>
      </c:barChart>
      <c:catAx>
        <c:axId val="188297216"/>
        <c:scaling>
          <c:orientation val="minMax"/>
        </c:scaling>
        <c:delete val="0"/>
        <c:axPos val="b"/>
        <c:numFmt formatCode="0.00" sourceLinked="1"/>
        <c:majorTickMark val="out"/>
        <c:minorTickMark val="none"/>
        <c:tickLblPos val="nextTo"/>
        <c:spPr>
          <a:ln w="3175">
            <a:solidFill>
              <a:srgbClr val="000000"/>
            </a:solidFill>
            <a:prstDash val="solid"/>
          </a:ln>
        </c:spPr>
        <c:txPr>
          <a:bodyPr rot="-2700000" vert="horz"/>
          <a:lstStyle/>
          <a:p>
            <a:pPr>
              <a:defRPr sz="850" b="0" i="0" u="none" strike="noStrike" baseline="0">
                <a:solidFill>
                  <a:srgbClr val="000000"/>
                </a:solidFill>
                <a:latin typeface="Arial"/>
                <a:ea typeface="Arial"/>
                <a:cs typeface="Arial"/>
              </a:defRPr>
            </a:pPr>
            <a:endParaRPr lang="en-US"/>
          </a:p>
        </c:txPr>
        <c:crossAx val="188298752"/>
        <c:crosses val="autoZero"/>
        <c:auto val="1"/>
        <c:lblAlgn val="ctr"/>
        <c:lblOffset val="100"/>
        <c:tickLblSkip val="1"/>
        <c:tickMarkSkip val="1"/>
        <c:noMultiLvlLbl val="0"/>
      </c:catAx>
      <c:valAx>
        <c:axId val="1882987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88297216"/>
        <c:crosses val="autoZero"/>
        <c:crossBetween val="between"/>
      </c:valAx>
      <c:spPr>
        <a:noFill/>
        <a:ln w="12700">
          <a:solidFill>
            <a:srgbClr val="808080"/>
          </a:solidFill>
          <a:prstDash val="solid"/>
        </a:ln>
      </c:spPr>
    </c:plotArea>
    <c:legend>
      <c:legendPos val="r"/>
      <c:layout>
        <c:manualLayout>
          <c:xMode val="edge"/>
          <c:yMode val="edge"/>
          <c:x val="0.88959432205478506"/>
          <c:y val="0.47916829145064099"/>
          <c:w val="9.5177709207002692E-2"/>
          <c:h val="9.722255188853586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Normalized Histogram - Error</a:t>
            </a:r>
          </a:p>
        </c:rich>
      </c:tx>
      <c:layout>
        <c:manualLayout>
          <c:xMode val="edge"/>
          <c:yMode val="edge"/>
          <c:x val="0.32730270785117377"/>
          <c:y val="4.1666666666666664E-2"/>
        </c:manualLayout>
      </c:layout>
      <c:overlay val="0"/>
      <c:spPr>
        <a:noFill/>
        <a:ln w="25400">
          <a:noFill/>
        </a:ln>
      </c:spPr>
    </c:title>
    <c:autoTitleDeleted val="0"/>
    <c:plotArea>
      <c:layout>
        <c:manualLayout>
          <c:layoutTarget val="inner"/>
          <c:xMode val="edge"/>
          <c:yMode val="edge"/>
          <c:x val="6.5789473684210523E-2"/>
          <c:y val="0.28240868421171744"/>
          <c:w val="0.81743421052631582"/>
          <c:h val="0.4675947066456283"/>
        </c:manualLayout>
      </c:layout>
      <c:barChart>
        <c:barDir val="col"/>
        <c:grouping val="clustered"/>
        <c:varyColors val="0"/>
        <c:ser>
          <c:idx val="0"/>
          <c:order val="0"/>
          <c:tx>
            <c:strRef>
              <c:f>Graphical!$Q$297</c:f>
              <c:strCache>
                <c:ptCount val="1"/>
                <c:pt idx="0">
                  <c:v>Appr C</c:v>
                </c:pt>
              </c:strCache>
            </c:strRef>
          </c:tx>
          <c:spPr>
            <a:solidFill>
              <a:srgbClr val="FF0000"/>
            </a:solidFill>
            <a:ln w="12700">
              <a:solidFill>
                <a:srgbClr val="FF0000"/>
              </a:solidFill>
              <a:prstDash val="solid"/>
            </a:ln>
          </c:spPr>
          <c:invertIfNegative val="0"/>
          <c:cat>
            <c:numRef>
              <c:f>Graphical!$R$294:$AL$294</c:f>
              <c:numCache>
                <c:formatCode>0.00</c:formatCode>
                <c:ptCount val="21"/>
                <c:pt idx="0">
                  <c:v>-1</c:v>
                </c:pt>
                <c:pt idx="1">
                  <c:v>-0.9</c:v>
                </c:pt>
                <c:pt idx="2">
                  <c:v>-0.8</c:v>
                </c:pt>
                <c:pt idx="3">
                  <c:v>-0.70000000000000007</c:v>
                </c:pt>
                <c:pt idx="4">
                  <c:v>-0.60000000000000009</c:v>
                </c:pt>
                <c:pt idx="5">
                  <c:v>-0.50000000000000011</c:v>
                </c:pt>
                <c:pt idx="6">
                  <c:v>-0.40000000000000013</c:v>
                </c:pt>
                <c:pt idx="7">
                  <c:v>-0.30000000000000016</c:v>
                </c:pt>
                <c:pt idx="8">
                  <c:v>-0.20000000000000015</c:v>
                </c:pt>
                <c:pt idx="9">
                  <c:v>-0.10000000000000014</c:v>
                </c:pt>
                <c:pt idx="10">
                  <c:v>-1.3877787807814457E-16</c:v>
                </c:pt>
                <c:pt idx="11">
                  <c:v>9.9999999999999867E-2</c:v>
                </c:pt>
                <c:pt idx="12">
                  <c:v>0.19999999999999987</c:v>
                </c:pt>
                <c:pt idx="13">
                  <c:v>0.29999999999999988</c:v>
                </c:pt>
                <c:pt idx="14">
                  <c:v>0.39999999999999991</c:v>
                </c:pt>
                <c:pt idx="15">
                  <c:v>0.49999999999999989</c:v>
                </c:pt>
                <c:pt idx="16">
                  <c:v>0.59999999999999987</c:v>
                </c:pt>
                <c:pt idx="17">
                  <c:v>0.69999999999999984</c:v>
                </c:pt>
                <c:pt idx="18">
                  <c:v>0.79999999999999982</c:v>
                </c:pt>
                <c:pt idx="19">
                  <c:v>0.8999999999999998</c:v>
                </c:pt>
                <c:pt idx="20">
                  <c:v>0.99999999999999978</c:v>
                </c:pt>
              </c:numCache>
            </c:numRef>
          </c:cat>
          <c:val>
            <c:numRef>
              <c:f>Graphical!$R$297:$AL$297</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C626-493A-AE5F-626E3B22C75D}"/>
            </c:ext>
          </c:extLst>
        </c:ser>
        <c:dLbls>
          <c:showLegendKey val="0"/>
          <c:showVal val="0"/>
          <c:showCatName val="0"/>
          <c:showSerName val="0"/>
          <c:showPercent val="0"/>
          <c:showBubbleSize val="0"/>
        </c:dLbls>
        <c:gapWidth val="150"/>
        <c:axId val="188327424"/>
        <c:axId val="188328960"/>
      </c:barChart>
      <c:catAx>
        <c:axId val="188327424"/>
        <c:scaling>
          <c:orientation val="minMax"/>
        </c:scaling>
        <c:delete val="0"/>
        <c:axPos val="b"/>
        <c:numFmt formatCode="0.00" sourceLinked="1"/>
        <c:majorTickMark val="out"/>
        <c:minorTickMark val="none"/>
        <c:tickLblPos val="nextTo"/>
        <c:spPr>
          <a:ln w="3175">
            <a:solidFill>
              <a:srgbClr val="000000"/>
            </a:solidFill>
            <a:prstDash val="solid"/>
          </a:ln>
        </c:spPr>
        <c:txPr>
          <a:bodyPr rot="-2700000" vert="horz"/>
          <a:lstStyle/>
          <a:p>
            <a:pPr>
              <a:defRPr sz="825" b="0" i="0" u="none" strike="noStrike" baseline="0">
                <a:solidFill>
                  <a:srgbClr val="000000"/>
                </a:solidFill>
                <a:latin typeface="Arial"/>
                <a:ea typeface="Arial"/>
                <a:cs typeface="Arial"/>
              </a:defRPr>
            </a:pPr>
            <a:endParaRPr lang="en-US"/>
          </a:p>
        </c:txPr>
        <c:crossAx val="188328960"/>
        <c:crosses val="autoZero"/>
        <c:auto val="1"/>
        <c:lblAlgn val="ctr"/>
        <c:lblOffset val="100"/>
        <c:tickLblSkip val="1"/>
        <c:tickMarkSkip val="1"/>
        <c:noMultiLvlLbl val="0"/>
      </c:catAx>
      <c:valAx>
        <c:axId val="1883289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88327424"/>
        <c:crosses val="autoZero"/>
        <c:crossBetween val="between"/>
      </c:valAx>
      <c:spPr>
        <a:noFill/>
        <a:ln w="12700">
          <a:solidFill>
            <a:srgbClr val="808080"/>
          </a:solidFill>
          <a:prstDash val="solid"/>
        </a:ln>
      </c:spPr>
    </c:plotArea>
    <c:legend>
      <c:legendPos val="r"/>
      <c:layout>
        <c:manualLayout>
          <c:xMode val="edge"/>
          <c:yMode val="edge"/>
          <c:x val="0.90216024158447605"/>
          <c:y val="0.48214432853057848"/>
          <c:w val="8.2592134792944985E-2"/>
          <c:h val="8.5714547294325066E-2"/>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XY Plot of Averages by Size</a:t>
            </a:r>
          </a:p>
        </c:rich>
      </c:tx>
      <c:layout>
        <c:manualLayout>
          <c:xMode val="edge"/>
          <c:yMode val="edge"/>
          <c:x val="0.23567924107525776"/>
          <c:y val="3.0973451327433628E-2"/>
        </c:manualLayout>
      </c:layout>
      <c:overlay val="0"/>
      <c:spPr>
        <a:noFill/>
        <a:ln w="25400">
          <a:noFill/>
        </a:ln>
      </c:spPr>
    </c:title>
    <c:autoTitleDeleted val="0"/>
    <c:plotArea>
      <c:layout>
        <c:manualLayout>
          <c:layoutTarget val="inner"/>
          <c:xMode val="edge"/>
          <c:yMode val="edge"/>
          <c:x val="0.10130735119764692"/>
          <c:y val="0.19911504424778761"/>
          <c:w val="0.7042494897771937"/>
          <c:h val="0.69026548672566357"/>
        </c:manualLayout>
      </c:layout>
      <c:scatterChart>
        <c:scatterStyle val="lineMarker"/>
        <c:varyColors val="0"/>
        <c:ser>
          <c:idx val="0"/>
          <c:order val="0"/>
          <c:tx>
            <c:strRef>
              <c:f>Graphical!$P$335</c:f>
              <c:strCache>
                <c:ptCount val="1"/>
                <c:pt idx="0">
                  <c:v>Appr A</c:v>
                </c:pt>
              </c:strCache>
            </c:strRef>
          </c:tx>
          <c:spPr>
            <a:ln w="28575">
              <a:noFill/>
            </a:ln>
          </c:spPr>
          <c:marker>
            <c:symbol val="circle"/>
            <c:size val="5"/>
            <c:spPr>
              <a:solidFill>
                <a:srgbClr val="3333CC"/>
              </a:solidFill>
              <a:ln>
                <a:solidFill>
                  <a:srgbClr val="3333CC"/>
                </a:solidFill>
                <a:prstDash val="solid"/>
              </a:ln>
            </c:spPr>
          </c:marker>
          <c:xVal>
            <c:numRef>
              <c:f>Graphical!$C$29:$L$29</c:f>
            </c:numRef>
          </c:xVal>
          <c:yVal>
            <c:numRef>
              <c:f>Graphical!$C$16:$L$16</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c:ext xmlns:c16="http://schemas.microsoft.com/office/drawing/2014/chart" uri="{C3380CC4-5D6E-409C-BE32-E72D297353CC}">
              <c16:uniqueId val="{00000000-3E44-4991-9F76-EE35022823FE}"/>
            </c:ext>
          </c:extLst>
        </c:ser>
        <c:ser>
          <c:idx val="1"/>
          <c:order val="1"/>
          <c:tx>
            <c:strRef>
              <c:f>Graphical!$P$336</c:f>
              <c:strCache>
                <c:ptCount val="1"/>
                <c:pt idx="0">
                  <c:v>Appr B</c:v>
                </c:pt>
              </c:strCache>
            </c:strRef>
          </c:tx>
          <c:spPr>
            <a:ln w="28575">
              <a:noFill/>
            </a:ln>
          </c:spPr>
          <c:marker>
            <c:symbol val="diamond"/>
            <c:size val="5"/>
            <c:spPr>
              <a:solidFill>
                <a:srgbClr val="339933"/>
              </a:solidFill>
              <a:ln>
                <a:solidFill>
                  <a:srgbClr val="339933"/>
                </a:solidFill>
                <a:prstDash val="solid"/>
              </a:ln>
            </c:spPr>
          </c:marker>
          <c:xVal>
            <c:numRef>
              <c:f>Graphical!$C$29:$L$29</c:f>
            </c:numRef>
          </c:xVal>
          <c:yVal>
            <c:numRef>
              <c:f>Graphical!$C$21:$L$21</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c:ext xmlns:c16="http://schemas.microsoft.com/office/drawing/2014/chart" uri="{C3380CC4-5D6E-409C-BE32-E72D297353CC}">
              <c16:uniqueId val="{00000001-3E44-4991-9F76-EE35022823FE}"/>
            </c:ext>
          </c:extLst>
        </c:ser>
        <c:ser>
          <c:idx val="2"/>
          <c:order val="2"/>
          <c:tx>
            <c:strRef>
              <c:f>Graphical!$P$337</c:f>
              <c:strCache>
                <c:ptCount val="1"/>
                <c:pt idx="0">
                  <c:v>Appr C</c:v>
                </c:pt>
              </c:strCache>
            </c:strRef>
          </c:tx>
          <c:spPr>
            <a:ln w="28575">
              <a:noFill/>
            </a:ln>
          </c:spPr>
          <c:marker>
            <c:symbol val="square"/>
            <c:size val="5"/>
            <c:spPr>
              <a:solidFill>
                <a:srgbClr val="FF0000"/>
              </a:solidFill>
              <a:ln>
                <a:solidFill>
                  <a:srgbClr val="FF0000"/>
                </a:solidFill>
                <a:prstDash val="solid"/>
              </a:ln>
            </c:spPr>
          </c:marker>
          <c:xVal>
            <c:numRef>
              <c:f>Graphical!$C$29:$L$29</c:f>
            </c:numRef>
          </c:xVal>
          <c:yVal>
            <c:numRef>
              <c:f>Graphical!$C$26:$L$26</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c:ext xmlns:c16="http://schemas.microsoft.com/office/drawing/2014/chart" uri="{C3380CC4-5D6E-409C-BE32-E72D297353CC}">
              <c16:uniqueId val="{00000002-3E44-4991-9F76-EE35022823FE}"/>
            </c:ext>
          </c:extLst>
        </c:ser>
        <c:dLbls>
          <c:showLegendKey val="0"/>
          <c:showVal val="0"/>
          <c:showCatName val="0"/>
          <c:showSerName val="0"/>
          <c:showPercent val="0"/>
          <c:showBubbleSize val="0"/>
        </c:dLbls>
        <c:axId val="188349440"/>
        <c:axId val="188249600"/>
      </c:scatterChart>
      <c:valAx>
        <c:axId val="188349440"/>
        <c:scaling>
          <c:orientation val="minMax"/>
        </c:scaling>
        <c:delete val="0"/>
        <c:axPos val="b"/>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8249600"/>
        <c:crosses val="autoZero"/>
        <c:crossBetween val="midCat"/>
      </c:valAx>
      <c:valAx>
        <c:axId val="1882496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188349440"/>
        <c:crosses val="autoZero"/>
        <c:crossBetween val="midCat"/>
      </c:valAx>
      <c:spPr>
        <a:noFill/>
        <a:ln w="12700">
          <a:solidFill>
            <a:srgbClr val="808080"/>
          </a:solidFill>
          <a:prstDash val="solid"/>
        </a:ln>
      </c:spPr>
    </c:plotArea>
    <c:legend>
      <c:legendPos val="r"/>
      <c:layout>
        <c:manualLayout>
          <c:xMode val="edge"/>
          <c:yMode val="edge"/>
          <c:x val="0.86346516893952852"/>
          <c:y val="0.47179506869118454"/>
          <c:w val="0.12010130461091539"/>
          <c:h val="0.15555562047426735"/>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1" i="0" u="none" strike="noStrike" baseline="0">
                <a:solidFill>
                  <a:srgbClr val="000000"/>
                </a:solidFill>
                <a:latin typeface="Arial"/>
                <a:ea typeface="Arial"/>
                <a:cs typeface="Arial"/>
              </a:defRPr>
            </a:pPr>
            <a:r>
              <a:rPr lang="en-US"/>
              <a:t>Comparison XY Plot</a:t>
            </a:r>
          </a:p>
        </c:rich>
      </c:tx>
      <c:layout>
        <c:manualLayout>
          <c:xMode val="edge"/>
          <c:yMode val="edge"/>
          <c:x val="0.33169978548766232"/>
          <c:y val="3.4482758620689655E-2"/>
        </c:manualLayout>
      </c:layout>
      <c:overlay val="0"/>
      <c:spPr>
        <a:noFill/>
        <a:ln w="25400">
          <a:noFill/>
        </a:ln>
      </c:spPr>
    </c:title>
    <c:autoTitleDeleted val="0"/>
    <c:plotArea>
      <c:layout>
        <c:manualLayout>
          <c:layoutTarget val="inner"/>
          <c:xMode val="edge"/>
          <c:yMode val="edge"/>
          <c:x val="0.15008168561512741"/>
          <c:y val="0.22126498873301884"/>
          <c:w val="0.78956017214914809"/>
          <c:h val="0.54885211490917662"/>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Ref>
              <c:f>Graphical!$C$16:$L$16</c:f>
            </c:numRef>
          </c:xVal>
          <c:yVal>
            <c:numRef>
              <c:f>Graphical!$C$21:$L$21</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c:ext xmlns:c16="http://schemas.microsoft.com/office/drawing/2014/chart" uri="{C3380CC4-5D6E-409C-BE32-E72D297353CC}">
              <c16:uniqueId val="{00000000-396B-4ECB-A152-3D9E100341BE}"/>
            </c:ext>
          </c:extLst>
        </c:ser>
        <c:dLbls>
          <c:showLegendKey val="0"/>
          <c:showVal val="0"/>
          <c:showCatName val="0"/>
          <c:showSerName val="0"/>
          <c:showPercent val="0"/>
          <c:showBubbleSize val="0"/>
        </c:dLbls>
        <c:axId val="188421248"/>
        <c:axId val="188423552"/>
      </c:scatterChart>
      <c:valAx>
        <c:axId val="18842124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Appr A</a:t>
                </a:r>
              </a:p>
            </c:rich>
          </c:tx>
          <c:layout>
            <c:manualLayout>
              <c:xMode val="edge"/>
              <c:yMode val="edge"/>
              <c:x val="0.49673281867499025"/>
              <c:y val="0.8735656318822215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8423552"/>
        <c:crosses val="autoZero"/>
        <c:crossBetween val="midCat"/>
      </c:valAx>
      <c:valAx>
        <c:axId val="18842355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Appr B</a:t>
                </a:r>
              </a:p>
            </c:rich>
          </c:tx>
          <c:layout>
            <c:manualLayout>
              <c:xMode val="edge"/>
              <c:yMode val="edge"/>
              <c:x val="2.6143787491490156E-2"/>
              <c:y val="0.4137943101939843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8421248"/>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a:t>R-bar Chart</a:t>
            </a:r>
          </a:p>
        </c:rich>
      </c:tx>
      <c:layout>
        <c:manualLayout>
          <c:xMode val="edge"/>
          <c:yMode val="edge"/>
          <c:x val="0.37829924412601573"/>
          <c:y val="4.6242774566473986E-2"/>
        </c:manualLayout>
      </c:layout>
      <c:overlay val="0"/>
      <c:spPr>
        <a:noFill/>
        <a:ln w="25400">
          <a:noFill/>
        </a:ln>
      </c:spPr>
    </c:title>
    <c:autoTitleDeleted val="0"/>
    <c:plotArea>
      <c:layout>
        <c:manualLayout>
          <c:layoutTarget val="inner"/>
          <c:xMode val="edge"/>
          <c:yMode val="edge"/>
          <c:x val="0.14076246334310871"/>
          <c:y val="0.32369942196531792"/>
          <c:w val="0.7595307917888563"/>
          <c:h val="0.32369942196531792"/>
        </c:manualLayout>
      </c:layout>
      <c:lineChart>
        <c:grouping val="standard"/>
        <c:varyColors val="0"/>
        <c:ser>
          <c:idx val="0"/>
          <c:order val="0"/>
          <c:tx>
            <c:strRef>
              <c:f>'CAPABILITY STUDY'!$I$28</c:f>
              <c:strCache>
                <c:ptCount val="1"/>
                <c:pt idx="0">
                  <c:v>Range</c:v>
                </c:pt>
              </c:strCache>
            </c:strRef>
          </c:tx>
          <c:spPr>
            <a:ln w="12700">
              <a:solidFill>
                <a:srgbClr val="000000"/>
              </a:solidFill>
              <a:prstDash val="solid"/>
            </a:ln>
          </c:spPr>
          <c:marker>
            <c:symbol val="square"/>
            <c:size val="5"/>
            <c:spPr>
              <a:solidFill>
                <a:srgbClr val="FF0000"/>
              </a:solidFill>
              <a:ln>
                <a:solidFill>
                  <a:srgbClr val="000000"/>
                </a:solidFill>
                <a:prstDash val="solid"/>
              </a:ln>
            </c:spPr>
          </c:marker>
          <c:val>
            <c:numRef>
              <c:f>'CAPABILITY STUDY'!$I$29:$I$34</c:f>
              <c:numCache>
                <c:formatCode>0.0000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AB12-4C49-9694-E99D0BBFC6E4}"/>
            </c:ext>
          </c:extLst>
        </c:ser>
        <c:ser>
          <c:idx val="1"/>
          <c:order val="1"/>
          <c:tx>
            <c:strRef>
              <c:f>'CAPABILITY STUDY'!$G$74</c:f>
              <c:strCache>
                <c:ptCount val="1"/>
                <c:pt idx="0">
                  <c:v>UCL</c:v>
                </c:pt>
              </c:strCache>
            </c:strRef>
          </c:tx>
          <c:spPr>
            <a:ln w="12700">
              <a:solidFill>
                <a:srgbClr val="000000"/>
              </a:solidFill>
              <a:prstDash val="sysDash"/>
            </a:ln>
          </c:spPr>
          <c:marker>
            <c:symbol val="none"/>
          </c:marker>
          <c:val>
            <c:numRef>
              <c:f>'CAPABILITY STUDY'!$G$75:$G$79</c:f>
              <c:numCache>
                <c:formatCode>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B12-4C49-9694-E99D0BBFC6E4}"/>
            </c:ext>
          </c:extLst>
        </c:ser>
        <c:ser>
          <c:idx val="2"/>
          <c:order val="2"/>
          <c:tx>
            <c:strRef>
              <c:f>'CAPABILITY STUDY'!$H$74</c:f>
              <c:strCache>
                <c:ptCount val="1"/>
                <c:pt idx="0">
                  <c:v>Mean</c:v>
                </c:pt>
              </c:strCache>
            </c:strRef>
          </c:tx>
          <c:spPr>
            <a:ln w="12700">
              <a:solidFill>
                <a:srgbClr val="000000"/>
              </a:solidFill>
              <a:prstDash val="solid"/>
            </a:ln>
          </c:spPr>
          <c:marker>
            <c:symbol val="none"/>
          </c:marker>
          <c:val>
            <c:numRef>
              <c:f>'CAPABILITY STUDY'!$H$75:$H$79</c:f>
              <c:numCache>
                <c:formatCode>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AB12-4C49-9694-E99D0BBFC6E4}"/>
            </c:ext>
          </c:extLst>
        </c:ser>
        <c:dLbls>
          <c:showLegendKey val="0"/>
          <c:showVal val="0"/>
          <c:showCatName val="0"/>
          <c:showSerName val="0"/>
          <c:showPercent val="0"/>
          <c:showBubbleSize val="0"/>
        </c:dLbls>
        <c:marker val="1"/>
        <c:smooth val="0"/>
        <c:axId val="168519936"/>
        <c:axId val="168521728"/>
      </c:lineChart>
      <c:catAx>
        <c:axId val="1685199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68521728"/>
        <c:crosses val="autoZero"/>
        <c:auto val="0"/>
        <c:lblAlgn val="ctr"/>
        <c:lblOffset val="100"/>
        <c:tickLblSkip val="1"/>
        <c:tickMarkSkip val="1"/>
        <c:noMultiLvlLbl val="0"/>
      </c:catAx>
      <c:valAx>
        <c:axId val="168521728"/>
        <c:scaling>
          <c:orientation val="minMax"/>
        </c:scaling>
        <c:delete val="0"/>
        <c:axPos val="l"/>
        <c:numFmt formatCode="0.0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68519936"/>
        <c:crosses val="autoZero"/>
        <c:crossBetween val="midCat"/>
      </c:valAx>
      <c:spPr>
        <a:noFill/>
        <a:ln w="25400">
          <a:noFill/>
        </a:ln>
      </c:spPr>
    </c:plotArea>
    <c:legend>
      <c:legendPos val="r"/>
      <c:layout>
        <c:manualLayout>
          <c:xMode val="edge"/>
          <c:yMode val="edge"/>
          <c:x val="0.19906328875812151"/>
          <c:y val="0.86111792424572953"/>
          <c:w val="0.73067936579451653"/>
          <c:h val="8.7963658928327193E-2"/>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Times New Roman"/>
              <a:ea typeface="Times New Roman"/>
              <a:cs typeface="Times New Roman"/>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S Sans Serif"/>
          <a:ea typeface="MS Sans Serif"/>
          <a:cs typeface="MS Sans Serif"/>
        </a:defRPr>
      </a:pPr>
      <a:endParaRPr lang="en-US"/>
    </a:p>
  </c:txPr>
  <c:printSettings>
    <c:headerFooter alignWithMargins="0">
      <c:oddHeader>&amp;F</c:oddHeader>
      <c:oddFooter>Page &amp;P</c:oddFooter>
    </c:headerFooter>
    <c:pageMargins b="1" l="0.75000000000000122" r="0.75000000000000122" t="1" header="0.5" footer="0.5"/>
    <c:pageSetup orientation="landscape" horizontalDpi="-4"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1" i="0" u="none" strike="noStrike" baseline="0">
                <a:solidFill>
                  <a:srgbClr val="000000"/>
                </a:solidFill>
                <a:latin typeface="Arial"/>
                <a:ea typeface="Arial"/>
                <a:cs typeface="Arial"/>
              </a:defRPr>
            </a:pPr>
            <a:r>
              <a:rPr lang="en-US"/>
              <a:t>Comparison XY Plot</a:t>
            </a:r>
          </a:p>
        </c:rich>
      </c:tx>
      <c:layout>
        <c:manualLayout>
          <c:xMode val="edge"/>
          <c:yMode val="edge"/>
          <c:x val="0.33278993220310005"/>
          <c:y val="3.4383954154727794E-2"/>
        </c:manualLayout>
      </c:layout>
      <c:overlay val="0"/>
      <c:spPr>
        <a:noFill/>
        <a:ln w="25400">
          <a:noFill/>
        </a:ln>
      </c:spPr>
    </c:title>
    <c:autoTitleDeleted val="0"/>
    <c:plotArea>
      <c:layout>
        <c:manualLayout>
          <c:layoutTarget val="inner"/>
          <c:xMode val="edge"/>
          <c:yMode val="edge"/>
          <c:x val="0.14983713355048936"/>
          <c:y val="0.22063068117428308"/>
          <c:w val="0.78990228013029318"/>
          <c:h val="0.55014403617483842"/>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Ref>
              <c:f>Graphical!$C$16:$L$16</c:f>
            </c:numRef>
          </c:xVal>
          <c:yVal>
            <c:numRef>
              <c:f>Graphical!$C$26:$L$26</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c:ext xmlns:c16="http://schemas.microsoft.com/office/drawing/2014/chart" uri="{C3380CC4-5D6E-409C-BE32-E72D297353CC}">
              <c16:uniqueId val="{00000000-05B8-4944-B1C3-3F6CE09F0122}"/>
            </c:ext>
          </c:extLst>
        </c:ser>
        <c:dLbls>
          <c:showLegendKey val="0"/>
          <c:showVal val="0"/>
          <c:showCatName val="0"/>
          <c:showSerName val="0"/>
          <c:showPercent val="0"/>
          <c:showBubbleSize val="0"/>
        </c:dLbls>
        <c:axId val="188439552"/>
        <c:axId val="188446208"/>
      </c:scatterChart>
      <c:valAx>
        <c:axId val="18843955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Appr A</a:t>
                </a:r>
              </a:p>
            </c:rich>
          </c:tx>
          <c:layout>
            <c:manualLayout>
              <c:xMode val="edge"/>
              <c:yMode val="edge"/>
              <c:x val="0.49755332700676258"/>
              <c:y val="0.8739267047206491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8446208"/>
        <c:crosses val="autoZero"/>
        <c:crossBetween val="midCat"/>
      </c:valAx>
      <c:valAx>
        <c:axId val="18844620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Appr C</a:t>
                </a:r>
              </a:p>
            </c:rich>
          </c:tx>
          <c:layout>
            <c:manualLayout>
              <c:xMode val="edge"/>
              <c:yMode val="edge"/>
              <c:x val="2.6101208033034961E-2"/>
              <c:y val="0.4154733810136196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8439552"/>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1" i="0" u="none" strike="noStrike" baseline="0">
                <a:solidFill>
                  <a:srgbClr val="000000"/>
                </a:solidFill>
                <a:latin typeface="Arial"/>
                <a:ea typeface="Arial"/>
                <a:cs typeface="Arial"/>
              </a:defRPr>
            </a:pPr>
            <a:r>
              <a:rPr lang="en-US"/>
              <a:t>Comparison XY Plot</a:t>
            </a:r>
          </a:p>
        </c:rich>
      </c:tx>
      <c:layout>
        <c:manualLayout>
          <c:xMode val="edge"/>
          <c:yMode val="edge"/>
          <c:x val="0.33224761538953973"/>
          <c:y val="3.4285714285714287E-2"/>
        </c:manualLayout>
      </c:layout>
      <c:overlay val="0"/>
      <c:spPr>
        <a:noFill/>
        <a:ln w="25400">
          <a:noFill/>
        </a:ln>
      </c:spPr>
    </c:title>
    <c:autoTitleDeleted val="0"/>
    <c:plotArea>
      <c:layout>
        <c:manualLayout>
          <c:layoutTarget val="inner"/>
          <c:xMode val="edge"/>
          <c:yMode val="edge"/>
          <c:x val="0.14959373347582242"/>
          <c:y val="0.22"/>
          <c:w val="0.79024515727445088"/>
          <c:h val="0.55142857142857316"/>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Ref>
              <c:f>Graphical!$C$21:$L$21</c:f>
            </c:numRef>
          </c:xVal>
          <c:yVal>
            <c:numRef>
              <c:f>Graphical!$C$26:$L$26</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c:ext xmlns:c16="http://schemas.microsoft.com/office/drawing/2014/chart" uri="{C3380CC4-5D6E-409C-BE32-E72D297353CC}">
              <c16:uniqueId val="{00000000-1B3D-465F-9B7B-301E73A51FD5}"/>
            </c:ext>
          </c:extLst>
        </c:ser>
        <c:dLbls>
          <c:showLegendKey val="0"/>
          <c:showVal val="0"/>
          <c:showCatName val="0"/>
          <c:showSerName val="0"/>
          <c:showPercent val="0"/>
          <c:showBubbleSize val="0"/>
        </c:dLbls>
        <c:axId val="187569280"/>
        <c:axId val="187571584"/>
      </c:scatterChart>
      <c:valAx>
        <c:axId val="18756928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Appr B</a:t>
                </a:r>
              </a:p>
            </c:rich>
          </c:tx>
          <c:layout>
            <c:manualLayout>
              <c:xMode val="edge"/>
              <c:yMode val="edge"/>
              <c:x val="0.49674259010306643"/>
              <c:y val="0.8742857142857143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7571584"/>
        <c:crosses val="autoZero"/>
        <c:crossBetween val="midCat"/>
      </c:valAx>
      <c:valAx>
        <c:axId val="18757158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Appr C</a:t>
                </a:r>
              </a:p>
            </c:rich>
          </c:tx>
          <c:layout>
            <c:manualLayout>
              <c:xMode val="edge"/>
              <c:yMode val="edge"/>
              <c:x val="2.6058596333994839E-2"/>
              <c:y val="0.4142857142857143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7569280"/>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961137043245984E-2"/>
          <c:y val="7.6452827709371812E-2"/>
          <c:w val="0.91727602892623927"/>
          <c:h val="0.79816752128584056"/>
        </c:manualLayout>
      </c:layout>
      <c:lineChart>
        <c:grouping val="standard"/>
        <c:varyColors val="0"/>
        <c:ser>
          <c:idx val="0"/>
          <c:order val="0"/>
          <c:tx>
            <c:strRef>
              <c:f>'GR&amp;R X&amp;R'!$AH$15</c:f>
              <c:strCache>
                <c:ptCount val="1"/>
                <c:pt idx="0">
                  <c:v>UCL LINE</c:v>
                </c:pt>
              </c:strCache>
            </c:strRef>
          </c:tx>
          <c:spPr>
            <a:ln w="12700">
              <a:solidFill>
                <a:srgbClr val="FF0000"/>
              </a:solidFill>
              <a:prstDash val="solid"/>
            </a:ln>
          </c:spPr>
          <c:marker>
            <c:symbol val="none"/>
          </c:marker>
          <c:cat>
            <c:numRef>
              <c:f>'GR&amp;R X&amp;R'!$AI$14:$BL$14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'GR&amp;R X&amp;R'!$AI$15:$BL$15</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0-8B01-4577-A5E6-920EC4D083CB}"/>
            </c:ext>
          </c:extLst>
        </c:ser>
        <c:ser>
          <c:idx val="1"/>
          <c:order val="1"/>
          <c:tx>
            <c:strRef>
              <c:f>'GR&amp;R X&amp;R'!$AH$17</c:f>
              <c:strCache>
                <c:ptCount val="1"/>
                <c:pt idx="0">
                  <c:v>X</c:v>
                </c:pt>
              </c:strCache>
            </c:strRef>
          </c:tx>
          <c:spPr>
            <a:ln w="12700">
              <a:solidFill>
                <a:srgbClr val="0000FF"/>
              </a:solidFill>
              <a:prstDash val="solid"/>
            </a:ln>
          </c:spPr>
          <c:marker>
            <c:symbol val="square"/>
            <c:size val="5"/>
            <c:spPr>
              <a:solidFill>
                <a:srgbClr val="0000FF"/>
              </a:solidFill>
              <a:ln>
                <a:solidFill>
                  <a:srgbClr val="0000FF"/>
                </a:solidFill>
                <a:prstDash val="solid"/>
              </a:ln>
            </c:spPr>
          </c:marker>
          <c:cat>
            <c:numRef>
              <c:f>'GR&amp;R X&amp;R'!$AI$14:$BL$14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'GR&amp;R X&amp;R'!$AI$17:$BL$17</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1-8B01-4577-A5E6-920EC4D083CB}"/>
            </c:ext>
          </c:extLst>
        </c:ser>
        <c:ser>
          <c:idx val="2"/>
          <c:order val="2"/>
          <c:tx>
            <c:strRef>
              <c:f>'GR&amp;R X&amp;R'!$AH$18</c:f>
              <c:strCache>
                <c:ptCount val="1"/>
                <c:pt idx="0">
                  <c:v>LCL LINE</c:v>
                </c:pt>
              </c:strCache>
            </c:strRef>
          </c:tx>
          <c:spPr>
            <a:ln w="12700">
              <a:solidFill>
                <a:srgbClr val="FF0000"/>
              </a:solidFill>
              <a:prstDash val="solid"/>
            </a:ln>
          </c:spPr>
          <c:marker>
            <c:symbol val="none"/>
          </c:marker>
          <c:cat>
            <c:numRef>
              <c:f>'GR&amp;R X&amp;R'!$AI$14:$BL$14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'GR&amp;R X&amp;R'!$AI$18:$BL$18</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2-8B01-4577-A5E6-920EC4D083CB}"/>
            </c:ext>
          </c:extLst>
        </c:ser>
        <c:ser>
          <c:idx val="3"/>
          <c:order val="3"/>
          <c:tx>
            <c:strRef>
              <c:f>'GR&amp;R X&amp;R'!$AH$16</c:f>
              <c:strCache>
                <c:ptCount val="1"/>
                <c:pt idx="0">
                  <c:v>AVERAGE</c:v>
                </c:pt>
              </c:strCache>
            </c:strRef>
          </c:tx>
          <c:spPr>
            <a:ln w="25400">
              <a:solidFill>
                <a:srgbClr val="008000"/>
              </a:solidFill>
              <a:prstDash val="solid"/>
            </a:ln>
          </c:spPr>
          <c:marker>
            <c:symbol val="none"/>
          </c:marker>
          <c:val>
            <c:numRef>
              <c:f>'GR&amp;R X&amp;R'!$AI$16:$BL$16</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3-8B01-4577-A5E6-920EC4D083CB}"/>
            </c:ext>
          </c:extLst>
        </c:ser>
        <c:dLbls>
          <c:showLegendKey val="0"/>
          <c:showVal val="0"/>
          <c:showCatName val="0"/>
          <c:showSerName val="0"/>
          <c:showPercent val="0"/>
          <c:showBubbleSize val="0"/>
        </c:dLbls>
        <c:smooth val="0"/>
        <c:axId val="175289472"/>
        <c:axId val="175291008"/>
      </c:lineChart>
      <c:catAx>
        <c:axId val="175289472"/>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5291008"/>
        <c:crosses val="autoZero"/>
        <c:auto val="0"/>
        <c:lblAlgn val="ctr"/>
        <c:lblOffset val="100"/>
        <c:tickLblSkip val="1"/>
        <c:tickMarkSkip val="1"/>
        <c:noMultiLvlLbl val="0"/>
      </c:catAx>
      <c:valAx>
        <c:axId val="175291008"/>
        <c:scaling>
          <c:orientation val="minMax"/>
        </c:scaling>
        <c:delete val="0"/>
        <c:axPos val="l"/>
        <c:majorGridlines>
          <c:spPr>
            <a:ln w="3175">
              <a:solidFill>
                <a:srgbClr val="000000"/>
              </a:solidFill>
              <a:prstDash val="sysDash"/>
            </a:ln>
          </c:spPr>
        </c:majorGridlines>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5289472"/>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278" r="0.75000000000000278"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271136522169375E-2"/>
          <c:y val="9.2879256965944179E-2"/>
          <c:w val="0.90476298358681451"/>
          <c:h val="0.76470588235294412"/>
        </c:manualLayout>
      </c:layout>
      <c:lineChart>
        <c:grouping val="standard"/>
        <c:varyColors val="0"/>
        <c:ser>
          <c:idx val="0"/>
          <c:order val="0"/>
          <c:spPr>
            <a:ln w="12700">
              <a:solidFill>
                <a:srgbClr val="FF0000"/>
              </a:solidFill>
              <a:prstDash val="solid"/>
            </a:ln>
          </c:spPr>
          <c:marker>
            <c:symbol val="none"/>
          </c:marker>
          <c:cat>
            <c:numRef>
              <c:f>'GR&amp;R X&amp;R'!$AI$36:$BL$36</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'GR&amp;R X&amp;R'!$AI$37:$BL$37</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0-DD32-40C8-BC8D-609EA1260CC1}"/>
            </c:ext>
          </c:extLst>
        </c:ser>
        <c:ser>
          <c:idx val="1"/>
          <c:order val="1"/>
          <c:spPr>
            <a:ln w="25400">
              <a:solidFill>
                <a:srgbClr val="008000"/>
              </a:solidFill>
              <a:prstDash val="solid"/>
            </a:ln>
          </c:spPr>
          <c:marker>
            <c:symbol val="none"/>
          </c:marker>
          <c:cat>
            <c:numRef>
              <c:f>'GR&amp;R X&amp;R'!$AI$36:$BL$36</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'GR&amp;R X&amp;R'!$AI$38:$BL$38</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1-DD32-40C8-BC8D-609EA1260CC1}"/>
            </c:ext>
          </c:extLst>
        </c:ser>
        <c:ser>
          <c:idx val="2"/>
          <c:order val="2"/>
          <c:spPr>
            <a:ln w="12700">
              <a:solidFill>
                <a:srgbClr val="0000FF"/>
              </a:solidFill>
              <a:prstDash val="solid"/>
            </a:ln>
          </c:spPr>
          <c:marker>
            <c:symbol val="circle"/>
            <c:size val="5"/>
            <c:spPr>
              <a:solidFill>
                <a:srgbClr val="0000FF"/>
              </a:solidFill>
              <a:ln>
                <a:solidFill>
                  <a:srgbClr val="0000FF"/>
                </a:solidFill>
                <a:prstDash val="solid"/>
              </a:ln>
            </c:spPr>
          </c:marker>
          <c:cat>
            <c:numRef>
              <c:f>'GR&amp;R X&amp;R'!$AI$36:$BL$36</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'GR&amp;R X&amp;R'!$AI$39:$BL$39</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2-DD32-40C8-BC8D-609EA1260CC1}"/>
            </c:ext>
          </c:extLst>
        </c:ser>
        <c:ser>
          <c:idx val="3"/>
          <c:order val="3"/>
          <c:spPr>
            <a:ln w="12700">
              <a:solidFill>
                <a:srgbClr val="FF0000"/>
              </a:solidFill>
              <a:prstDash val="solid"/>
            </a:ln>
          </c:spPr>
          <c:marker>
            <c:symbol val="none"/>
          </c:marker>
          <c:cat>
            <c:numRef>
              <c:f>'GR&amp;R X&amp;R'!$AI$36:$BL$36</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'GR&amp;R X&amp;R'!$AI$40:$BL$40</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3-DD32-40C8-BC8D-609EA1260CC1}"/>
            </c:ext>
          </c:extLst>
        </c:ser>
        <c:dLbls>
          <c:showLegendKey val="0"/>
          <c:showVal val="0"/>
          <c:showCatName val="0"/>
          <c:showSerName val="0"/>
          <c:showPercent val="0"/>
          <c:showBubbleSize val="0"/>
        </c:dLbls>
        <c:smooth val="0"/>
        <c:axId val="174612864"/>
        <c:axId val="174614400"/>
      </c:lineChart>
      <c:catAx>
        <c:axId val="174612864"/>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4614400"/>
        <c:crosses val="autoZero"/>
        <c:auto val="0"/>
        <c:lblAlgn val="ctr"/>
        <c:lblOffset val="100"/>
        <c:tickLblSkip val="1"/>
        <c:tickMarkSkip val="1"/>
        <c:noMultiLvlLbl val="0"/>
      </c:catAx>
      <c:valAx>
        <c:axId val="174614400"/>
        <c:scaling>
          <c:orientation val="minMax"/>
        </c:scaling>
        <c:delete val="0"/>
        <c:axPos val="l"/>
        <c:majorGridlines>
          <c:spPr>
            <a:ln w="3175">
              <a:solidFill>
                <a:srgbClr val="000000"/>
              </a:solidFill>
              <a:prstDash val="sysDash"/>
            </a:ln>
          </c:spPr>
        </c:majorGridlines>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4612864"/>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278" r="0.75000000000000278"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28901734104042E-2"/>
          <c:y val="8.5714435188399052E-2"/>
          <c:w val="0.90462427745664764"/>
          <c:h val="0.77142991669559469"/>
        </c:manualLayout>
      </c:layout>
      <c:lineChart>
        <c:grouping val="standard"/>
        <c:varyColors val="0"/>
        <c:ser>
          <c:idx val="0"/>
          <c:order val="0"/>
          <c:tx>
            <c:strRef>
              <c:f>'Gage R'!$AH$16</c:f>
              <c:strCache>
                <c:ptCount val="1"/>
                <c:pt idx="0">
                  <c:v>UCL LINE</c:v>
                </c:pt>
              </c:strCache>
            </c:strRef>
          </c:tx>
          <c:spPr>
            <a:ln w="12700">
              <a:solidFill>
                <a:srgbClr val="FF0000"/>
              </a:solidFill>
              <a:prstDash val="solid"/>
            </a:ln>
          </c:spPr>
          <c:marker>
            <c:symbol val="none"/>
          </c:marker>
          <c:cat>
            <c:numRef>
              <c:f>'Gage R'!$AI$15:$AR$15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'Gage R'!$AI$16:$AR$16</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367-478E-8CC4-103135B43EA2}"/>
            </c:ext>
          </c:extLst>
        </c:ser>
        <c:ser>
          <c:idx val="1"/>
          <c:order val="1"/>
          <c:tx>
            <c:strRef>
              <c:f>'Gage R'!$AH$18</c:f>
              <c:strCache>
                <c:ptCount val="1"/>
                <c:pt idx="0">
                  <c:v>X</c:v>
                </c:pt>
              </c:strCache>
            </c:strRef>
          </c:tx>
          <c:spPr>
            <a:ln w="12700">
              <a:solidFill>
                <a:srgbClr val="0000FF"/>
              </a:solidFill>
              <a:prstDash val="solid"/>
            </a:ln>
          </c:spPr>
          <c:marker>
            <c:symbol val="square"/>
            <c:size val="5"/>
            <c:spPr>
              <a:solidFill>
                <a:srgbClr val="0000FF"/>
              </a:solidFill>
              <a:ln>
                <a:solidFill>
                  <a:srgbClr val="0000FF"/>
                </a:solidFill>
                <a:prstDash val="solid"/>
              </a:ln>
            </c:spPr>
          </c:marker>
          <c:cat>
            <c:numRef>
              <c:f>'Gage R'!$AI$15:$AR$15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'Gage R'!$AI$18:$AR$18</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A367-478E-8CC4-103135B43EA2}"/>
            </c:ext>
          </c:extLst>
        </c:ser>
        <c:ser>
          <c:idx val="2"/>
          <c:order val="2"/>
          <c:tx>
            <c:strRef>
              <c:f>'Gage R'!$AH$19</c:f>
              <c:strCache>
                <c:ptCount val="1"/>
                <c:pt idx="0">
                  <c:v>LCL LINE</c:v>
                </c:pt>
              </c:strCache>
            </c:strRef>
          </c:tx>
          <c:spPr>
            <a:ln w="12700">
              <a:solidFill>
                <a:srgbClr val="FF0000"/>
              </a:solidFill>
              <a:prstDash val="solid"/>
            </a:ln>
          </c:spPr>
          <c:marker>
            <c:symbol val="none"/>
          </c:marker>
          <c:cat>
            <c:numRef>
              <c:f>'Gage R'!$AI$15:$AR$15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'Gage R'!$AI$19:$AR$19</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A367-478E-8CC4-103135B43EA2}"/>
            </c:ext>
          </c:extLst>
        </c:ser>
        <c:ser>
          <c:idx val="3"/>
          <c:order val="3"/>
          <c:tx>
            <c:strRef>
              <c:f>'Gage R'!$AH$17</c:f>
              <c:strCache>
                <c:ptCount val="1"/>
                <c:pt idx="0">
                  <c:v>AVERAGE</c:v>
                </c:pt>
              </c:strCache>
            </c:strRef>
          </c:tx>
          <c:spPr>
            <a:ln w="25400">
              <a:solidFill>
                <a:srgbClr val="008000"/>
              </a:solidFill>
              <a:prstDash val="solid"/>
            </a:ln>
          </c:spPr>
          <c:marker>
            <c:symbol val="none"/>
          </c:marker>
          <c:cat>
            <c:numRef>
              <c:f>'Gage R'!$AI$15:$AR$15</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'Gage R'!$AI$17:$AR$17</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A367-478E-8CC4-103135B43EA2}"/>
            </c:ext>
          </c:extLst>
        </c:ser>
        <c:dLbls>
          <c:showLegendKey val="0"/>
          <c:showVal val="0"/>
          <c:showCatName val="0"/>
          <c:showSerName val="0"/>
          <c:showPercent val="0"/>
          <c:showBubbleSize val="0"/>
        </c:dLbls>
        <c:smooth val="0"/>
        <c:axId val="186831616"/>
        <c:axId val="186833152"/>
      </c:lineChart>
      <c:catAx>
        <c:axId val="186831616"/>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6833152"/>
        <c:crosses val="autoZero"/>
        <c:auto val="0"/>
        <c:lblAlgn val="ctr"/>
        <c:lblOffset val="100"/>
        <c:tickLblSkip val="1"/>
        <c:tickMarkSkip val="1"/>
        <c:noMultiLvlLbl val="0"/>
      </c:catAx>
      <c:valAx>
        <c:axId val="186833152"/>
        <c:scaling>
          <c:orientation val="minMax"/>
        </c:scaling>
        <c:delete val="0"/>
        <c:axPos val="l"/>
        <c:majorGridlines>
          <c:spPr>
            <a:ln w="3175">
              <a:solidFill>
                <a:srgbClr val="000000"/>
              </a:solidFill>
              <a:prstDash val="sysDash"/>
            </a:ln>
          </c:spPr>
        </c:majorGridlines>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6831616"/>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278" r="0.75000000000000278"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127959586181374E-2"/>
          <c:y val="0.15135135135135144"/>
          <c:w val="0.88808202563052552"/>
          <c:h val="0.61081081081081379"/>
        </c:manualLayout>
      </c:layout>
      <c:lineChart>
        <c:grouping val="standard"/>
        <c:varyColors val="0"/>
        <c:ser>
          <c:idx val="0"/>
          <c:order val="0"/>
          <c:tx>
            <c:strRef>
              <c:f>'Gage R'!$AH$38</c:f>
              <c:strCache>
                <c:ptCount val="1"/>
                <c:pt idx="0">
                  <c:v>UCL LINE</c:v>
                </c:pt>
              </c:strCache>
            </c:strRef>
          </c:tx>
          <c:spPr>
            <a:ln w="12700">
              <a:solidFill>
                <a:srgbClr val="FF0000"/>
              </a:solidFill>
              <a:prstDash val="solid"/>
            </a:ln>
          </c:spPr>
          <c:marker>
            <c:symbol val="none"/>
          </c:marker>
          <c:cat>
            <c:numRef>
              <c:f>'Gage R'!$AI$37:$AR$37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'Gage R'!$AI$38:$AR$38</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16A-48AD-9234-6B80F36D5011}"/>
            </c:ext>
          </c:extLst>
        </c:ser>
        <c:ser>
          <c:idx val="1"/>
          <c:order val="1"/>
          <c:tx>
            <c:strRef>
              <c:f>'Gage R'!$AH$39</c:f>
              <c:strCache>
                <c:ptCount val="1"/>
                <c:pt idx="0">
                  <c:v>AVERAGE</c:v>
                </c:pt>
              </c:strCache>
            </c:strRef>
          </c:tx>
          <c:spPr>
            <a:ln w="25400">
              <a:solidFill>
                <a:srgbClr val="008000"/>
              </a:solidFill>
              <a:prstDash val="solid"/>
            </a:ln>
          </c:spPr>
          <c:marker>
            <c:symbol val="none"/>
          </c:marker>
          <c:cat>
            <c:numRef>
              <c:f>'Gage R'!$AI$37:$AR$37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'Gage R'!$AI$39:$AR$39</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816A-48AD-9234-6B80F36D5011}"/>
            </c:ext>
          </c:extLst>
        </c:ser>
        <c:ser>
          <c:idx val="2"/>
          <c:order val="2"/>
          <c:tx>
            <c:strRef>
              <c:f>'Gage R'!$AH$40</c:f>
              <c:strCache>
                <c:ptCount val="1"/>
                <c:pt idx="0">
                  <c:v>RANGE</c:v>
                </c:pt>
              </c:strCache>
            </c:strRef>
          </c:tx>
          <c:spPr>
            <a:ln w="12700">
              <a:solidFill>
                <a:srgbClr val="0000FF"/>
              </a:solidFill>
              <a:prstDash val="solid"/>
            </a:ln>
          </c:spPr>
          <c:marker>
            <c:symbol val="circle"/>
            <c:size val="5"/>
            <c:spPr>
              <a:solidFill>
                <a:srgbClr val="0000FF"/>
              </a:solidFill>
              <a:ln>
                <a:solidFill>
                  <a:srgbClr val="0000FF"/>
                </a:solidFill>
                <a:prstDash val="solid"/>
              </a:ln>
            </c:spPr>
          </c:marker>
          <c:cat>
            <c:numRef>
              <c:f>'Gage R'!$AI$37:$AR$37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'Gage R'!$AI$40:$AR$40</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816A-48AD-9234-6B80F36D5011}"/>
            </c:ext>
          </c:extLst>
        </c:ser>
        <c:ser>
          <c:idx val="3"/>
          <c:order val="3"/>
          <c:tx>
            <c:strRef>
              <c:f>'Gage R'!$AH$41</c:f>
              <c:strCache>
                <c:ptCount val="1"/>
                <c:pt idx="0">
                  <c:v>LCL LINE</c:v>
                </c:pt>
              </c:strCache>
            </c:strRef>
          </c:tx>
          <c:spPr>
            <a:ln w="12700">
              <a:solidFill>
                <a:srgbClr val="FF0000"/>
              </a:solidFill>
              <a:prstDash val="solid"/>
            </a:ln>
          </c:spPr>
          <c:marker>
            <c:symbol val="none"/>
          </c:marker>
          <c:cat>
            <c:numRef>
              <c:f>'Gage R'!$AI$37:$AR$37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'Gage R'!$AI$41:$AR$41</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816A-48AD-9234-6B80F36D5011}"/>
            </c:ext>
          </c:extLst>
        </c:ser>
        <c:dLbls>
          <c:showLegendKey val="0"/>
          <c:showVal val="0"/>
          <c:showCatName val="0"/>
          <c:showSerName val="0"/>
          <c:showPercent val="0"/>
          <c:showBubbleSize val="0"/>
        </c:dLbls>
        <c:smooth val="0"/>
        <c:axId val="174682112"/>
        <c:axId val="174683648"/>
      </c:lineChart>
      <c:catAx>
        <c:axId val="174682112"/>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4683648"/>
        <c:crosses val="autoZero"/>
        <c:auto val="0"/>
        <c:lblAlgn val="ctr"/>
        <c:lblOffset val="100"/>
        <c:tickLblSkip val="1"/>
        <c:tickMarkSkip val="1"/>
        <c:noMultiLvlLbl val="0"/>
      </c:catAx>
      <c:valAx>
        <c:axId val="174683648"/>
        <c:scaling>
          <c:orientation val="minMax"/>
        </c:scaling>
        <c:delete val="0"/>
        <c:axPos val="l"/>
        <c:majorGridlines>
          <c:spPr>
            <a:ln w="3175">
              <a:solidFill>
                <a:srgbClr val="000000"/>
              </a:solidFill>
              <a:prstDash val="sysDash"/>
            </a:ln>
          </c:spPr>
        </c:majorGridlines>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4682112"/>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278" r="0.75000000000000278" t="1" header="0.5" footer="0.5"/>
    <c:pageSetup orientation="landscape" horizontalDpi="-4"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Average Chart -"Stacked"</a:t>
            </a:r>
          </a:p>
        </c:rich>
      </c:tx>
      <c:layout>
        <c:manualLayout>
          <c:xMode val="edge"/>
          <c:yMode val="edge"/>
          <c:x val="0.32996687178808537"/>
          <c:y val="3.5256410256410256E-2"/>
        </c:manualLayout>
      </c:layout>
      <c:overlay val="0"/>
      <c:spPr>
        <a:noFill/>
        <a:ln w="25400">
          <a:noFill/>
        </a:ln>
      </c:spPr>
    </c:title>
    <c:autoTitleDeleted val="0"/>
    <c:plotArea>
      <c:layout>
        <c:manualLayout>
          <c:layoutTarget val="inner"/>
          <c:xMode val="edge"/>
          <c:yMode val="edge"/>
          <c:x val="0.15488240951574594"/>
          <c:y val="0.22115453836932333"/>
          <c:w val="0.57575852233027602"/>
          <c:h val="0.52243753266956094"/>
        </c:manualLayout>
      </c:layout>
      <c:lineChart>
        <c:grouping val="standard"/>
        <c:varyColors val="0"/>
        <c:ser>
          <c:idx val="0"/>
          <c:order val="0"/>
          <c:tx>
            <c:strRef>
              <c:f>Graphical!$J$2</c:f>
              <c:strCache>
                <c:ptCount val="1"/>
                <c:pt idx="0">
                  <c:v>Appraiser 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Graphical!$C$16:$L$16</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0C9-4521-A54E-7E8376D11CB1}"/>
            </c:ext>
          </c:extLst>
        </c:ser>
        <c:ser>
          <c:idx val="1"/>
          <c:order val="1"/>
          <c:tx>
            <c:strRef>
              <c:f>Graphical!$J$4</c:f>
              <c:strCache>
                <c:ptCount val="1"/>
                <c:pt idx="0">
                  <c:v>Appraiser B</c:v>
                </c:pt>
              </c:strCache>
            </c:strRef>
          </c:tx>
          <c:spPr>
            <a:ln w="12700">
              <a:solidFill>
                <a:srgbClr val="FF00FF"/>
              </a:solidFill>
              <a:prstDash val="sysDash"/>
            </a:ln>
          </c:spPr>
          <c:marker>
            <c:symbol val="square"/>
            <c:size val="5"/>
            <c:spPr>
              <a:solidFill>
                <a:srgbClr val="FF00FF"/>
              </a:solidFill>
              <a:ln>
                <a:solidFill>
                  <a:srgbClr val="FF00FF"/>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Graphical!$C$21:$L$21</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C0C9-4521-A54E-7E8376D11CB1}"/>
            </c:ext>
          </c:extLst>
        </c:ser>
        <c:ser>
          <c:idx val="2"/>
          <c:order val="2"/>
          <c:tx>
            <c:strRef>
              <c:f>Graphical!$J$6</c:f>
              <c:strCache>
                <c:ptCount val="1"/>
                <c:pt idx="0">
                  <c:v>Appraiser C</c:v>
                </c:pt>
              </c:strCache>
            </c:strRef>
          </c:tx>
          <c:spPr>
            <a:ln w="12700">
              <a:solidFill>
                <a:srgbClr val="424242"/>
              </a:solidFill>
              <a:prstDash val="solid"/>
            </a:ln>
          </c:spPr>
          <c:marker>
            <c:symbol val="triangle"/>
            <c:size val="5"/>
            <c:spPr>
              <a:solidFill>
                <a:srgbClr val="424242"/>
              </a:solidFill>
              <a:ln>
                <a:solidFill>
                  <a:srgbClr val="424242"/>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Graphical!$C$26:$L$26</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C0C9-4521-A54E-7E8376D11CB1}"/>
            </c:ext>
          </c:extLst>
        </c:ser>
        <c:ser>
          <c:idx val="3"/>
          <c:order val="3"/>
          <c:tx>
            <c:strRef>
              <c:f>Graphical!$P$38</c:f>
              <c:strCache>
                <c:ptCount val="1"/>
                <c:pt idx="0">
                  <c:v>Upper Spec</c:v>
                </c:pt>
              </c:strCache>
            </c:strRef>
          </c:tx>
          <c:spPr>
            <a:ln w="25400">
              <a:solidFill>
                <a:srgbClr val="339933"/>
              </a:solidFill>
              <a:prstDash val="solid"/>
            </a:ln>
          </c:spPr>
          <c:marker>
            <c:symbol val="none"/>
          </c:marker>
          <c:val>
            <c:numRef>
              <c:f>Graphical!$Q$38:$Z$38</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C0C9-4521-A54E-7E8376D11CB1}"/>
            </c:ext>
          </c:extLst>
        </c:ser>
        <c:ser>
          <c:idx val="4"/>
          <c:order val="4"/>
          <c:tx>
            <c:strRef>
              <c:f>Graphical!$P$39</c:f>
              <c:strCache>
                <c:ptCount val="1"/>
                <c:pt idx="0">
                  <c:v>Lower Spec</c:v>
                </c:pt>
              </c:strCache>
            </c:strRef>
          </c:tx>
          <c:spPr>
            <a:ln w="25400">
              <a:solidFill>
                <a:srgbClr val="339933"/>
              </a:solidFill>
              <a:prstDash val="lgDash"/>
            </a:ln>
          </c:spPr>
          <c:marker>
            <c:symbol val="none"/>
          </c:marker>
          <c:val>
            <c:numRef>
              <c:f>Graphical!$Q$39:$Z$39</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4-C0C9-4521-A54E-7E8376D11CB1}"/>
            </c:ext>
          </c:extLst>
        </c:ser>
        <c:dLbls>
          <c:showLegendKey val="0"/>
          <c:showVal val="0"/>
          <c:showCatName val="0"/>
          <c:showSerName val="0"/>
          <c:showPercent val="0"/>
          <c:showBubbleSize val="0"/>
        </c:dLbls>
        <c:marker val="1"/>
        <c:smooth val="0"/>
        <c:axId val="176210304"/>
        <c:axId val="176212224"/>
      </c:lineChart>
      <c:catAx>
        <c:axId val="17621030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Part Number</a:t>
                </a:r>
              </a:p>
            </c:rich>
          </c:tx>
          <c:layout>
            <c:manualLayout>
              <c:xMode val="edge"/>
              <c:yMode val="edge"/>
              <c:x val="0.35690297536337373"/>
              <c:y val="0.8589770509455548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6212224"/>
        <c:crosses val="autoZero"/>
        <c:auto val="1"/>
        <c:lblAlgn val="ctr"/>
        <c:lblOffset val="100"/>
        <c:tickLblSkip val="1"/>
        <c:tickMarkSkip val="1"/>
        <c:noMultiLvlLbl val="0"/>
      </c:catAx>
      <c:valAx>
        <c:axId val="17621222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a:t>
                </a:r>
              </a:p>
            </c:rich>
          </c:tx>
          <c:layout>
            <c:manualLayout>
              <c:xMode val="edge"/>
              <c:yMode val="edge"/>
              <c:x val="2.6936103575288382E-2"/>
              <c:y val="0.3717958812840702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76210304"/>
        <c:crosses val="autoZero"/>
        <c:crossBetween val="between"/>
      </c:valAx>
      <c:spPr>
        <a:noFill/>
        <a:ln w="12700">
          <a:solidFill>
            <a:srgbClr val="808080"/>
          </a:solidFill>
          <a:prstDash val="solid"/>
        </a:ln>
      </c:spPr>
    </c:plotArea>
    <c:legend>
      <c:legendPos val="r"/>
      <c:layout>
        <c:manualLayout>
          <c:xMode val="edge"/>
          <c:yMode val="edge"/>
          <c:x val="0.75194948245259696"/>
          <c:y val="0.30445544554455445"/>
          <c:w val="0.22987056717462812"/>
          <c:h val="0.3737623762376237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landscape" horizontalDpi="-4"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Range Chart -"Stacked"</a:t>
            </a:r>
          </a:p>
        </c:rich>
      </c:tx>
      <c:layout>
        <c:manualLayout>
          <c:xMode val="edge"/>
          <c:yMode val="edge"/>
          <c:x val="0.34285754549137731"/>
          <c:y val="3.5714285714285712E-2"/>
        </c:manualLayout>
      </c:layout>
      <c:overlay val="0"/>
      <c:spPr>
        <a:noFill/>
        <a:ln w="25400">
          <a:noFill/>
        </a:ln>
      </c:spPr>
    </c:title>
    <c:autoTitleDeleted val="0"/>
    <c:plotArea>
      <c:layout>
        <c:manualLayout>
          <c:layoutTarget val="inner"/>
          <c:xMode val="edge"/>
          <c:yMode val="edge"/>
          <c:x val="0.14453793373977039"/>
          <c:y val="0.22402597402597402"/>
          <c:w val="0.58655510319976256"/>
          <c:h val="0.51623376623376627"/>
        </c:manualLayout>
      </c:layout>
      <c:lineChart>
        <c:grouping val="standard"/>
        <c:varyColors val="0"/>
        <c:ser>
          <c:idx val="0"/>
          <c:order val="0"/>
          <c:tx>
            <c:strRef>
              <c:f>Graphical!$J$2</c:f>
              <c:strCache>
                <c:ptCount val="1"/>
                <c:pt idx="0">
                  <c:v>Appraiser 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Graphical!$C$17:$L$17</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BCC-47FF-AFE8-1AF099494391}"/>
            </c:ext>
          </c:extLst>
        </c:ser>
        <c:ser>
          <c:idx val="1"/>
          <c:order val="1"/>
          <c:tx>
            <c:strRef>
              <c:f>Graphical!$J$4</c:f>
              <c:strCache>
                <c:ptCount val="1"/>
                <c:pt idx="0">
                  <c:v>Appraiser B</c:v>
                </c:pt>
              </c:strCache>
            </c:strRef>
          </c:tx>
          <c:spPr>
            <a:ln w="12700">
              <a:solidFill>
                <a:srgbClr val="FF00FF"/>
              </a:solidFill>
              <a:prstDash val="sysDash"/>
            </a:ln>
          </c:spPr>
          <c:marker>
            <c:symbol val="square"/>
            <c:size val="5"/>
            <c:spPr>
              <a:solidFill>
                <a:srgbClr val="FF00FF"/>
              </a:solidFill>
              <a:ln>
                <a:solidFill>
                  <a:srgbClr val="FF00FF"/>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Graphical!$C$22:$L$22</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FBCC-47FF-AFE8-1AF099494391}"/>
            </c:ext>
          </c:extLst>
        </c:ser>
        <c:ser>
          <c:idx val="2"/>
          <c:order val="2"/>
          <c:tx>
            <c:strRef>
              <c:f>Graphical!$J$6</c:f>
              <c:strCache>
                <c:ptCount val="1"/>
                <c:pt idx="0">
                  <c:v>Appraiser C</c:v>
                </c:pt>
              </c:strCache>
            </c:strRef>
          </c:tx>
          <c:spPr>
            <a:ln w="12700">
              <a:solidFill>
                <a:srgbClr val="424242"/>
              </a:solidFill>
              <a:prstDash val="solid"/>
            </a:ln>
          </c:spPr>
          <c:marker>
            <c:symbol val="triangle"/>
            <c:size val="5"/>
            <c:spPr>
              <a:solidFill>
                <a:srgbClr val="424242"/>
              </a:solidFill>
              <a:ln>
                <a:solidFill>
                  <a:srgbClr val="424242"/>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Graphical!$C$27:$L$27</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FBCC-47FF-AFE8-1AF099494391}"/>
            </c:ext>
          </c:extLst>
        </c:ser>
        <c:ser>
          <c:idx val="3"/>
          <c:order val="3"/>
          <c:tx>
            <c:strRef>
              <c:f>Graphical!$P$40</c:f>
              <c:strCache>
                <c:ptCount val="1"/>
                <c:pt idx="0">
                  <c:v>Rucl</c:v>
                </c:pt>
              </c:strCache>
            </c:strRef>
          </c:tx>
          <c:spPr>
            <a:ln w="25400">
              <a:solidFill>
                <a:srgbClr val="339933"/>
              </a:solidFill>
              <a:prstDash val="solid"/>
            </a:ln>
          </c:spPr>
          <c:marker>
            <c:symbol val="none"/>
          </c:marker>
          <c:val>
            <c:numRef>
              <c:f>Graphical!$Q$40:$Z$40</c:f>
              <c:numCache>
                <c:formatCode>0.000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FBCC-47FF-AFE8-1AF099494391}"/>
            </c:ext>
          </c:extLst>
        </c:ser>
        <c:dLbls>
          <c:showLegendKey val="0"/>
          <c:showVal val="0"/>
          <c:showCatName val="0"/>
          <c:showSerName val="0"/>
          <c:showPercent val="0"/>
          <c:showBubbleSize val="0"/>
        </c:dLbls>
        <c:marker val="1"/>
        <c:smooth val="0"/>
        <c:axId val="187278464"/>
        <c:axId val="187280384"/>
      </c:lineChart>
      <c:catAx>
        <c:axId val="187278464"/>
        <c:scaling>
          <c:orientation val="minMax"/>
        </c:scaling>
        <c:delete val="0"/>
        <c:axPos val="b"/>
        <c:title>
          <c:tx>
            <c:rich>
              <a:bodyPr/>
              <a:lstStyle/>
              <a:p>
                <a:pPr>
                  <a:defRPr sz="1175" b="1" i="0" u="none" strike="noStrike" baseline="0">
                    <a:solidFill>
                      <a:srgbClr val="000000"/>
                    </a:solidFill>
                    <a:latin typeface="Arial"/>
                    <a:ea typeface="Arial"/>
                    <a:cs typeface="Arial"/>
                  </a:defRPr>
                </a:pPr>
                <a:r>
                  <a:rPr lang="en-US"/>
                  <a:t>Part Number</a:t>
                </a:r>
              </a:p>
            </c:rich>
          </c:tx>
          <c:layout>
            <c:manualLayout>
              <c:xMode val="edge"/>
              <c:yMode val="edge"/>
              <c:x val="0.35126089943455058"/>
              <c:y val="0.857142857142857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187280384"/>
        <c:crosses val="autoZero"/>
        <c:auto val="1"/>
        <c:lblAlgn val="ctr"/>
        <c:lblOffset val="100"/>
        <c:tickLblSkip val="1"/>
        <c:tickMarkSkip val="1"/>
        <c:noMultiLvlLbl val="0"/>
      </c:catAx>
      <c:valAx>
        <c:axId val="187280384"/>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en-US"/>
                  <a:t>Range</a:t>
                </a:r>
              </a:p>
            </c:rich>
          </c:tx>
          <c:layout>
            <c:manualLayout>
              <c:xMode val="edge"/>
              <c:yMode val="edge"/>
              <c:x val="2.6890732618154275E-2"/>
              <c:y val="0.4090909090909091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187278464"/>
        <c:crosses val="autoZero"/>
        <c:crossBetween val="between"/>
      </c:valAx>
      <c:spPr>
        <a:noFill/>
        <a:ln w="12700">
          <a:solidFill>
            <a:srgbClr val="808080"/>
          </a:solidFill>
          <a:prstDash val="solid"/>
        </a:ln>
      </c:spPr>
    </c:plotArea>
    <c:legend>
      <c:legendPos val="r"/>
      <c:layout>
        <c:manualLayout>
          <c:xMode val="edge"/>
          <c:yMode val="edge"/>
          <c:x val="0.7548654864504819"/>
          <c:y val="0.33333384323516807"/>
          <c:w val="0.2295724933019507"/>
          <c:h val="0.30325860925906262"/>
        </c:manualLayout>
      </c:layout>
      <c:overlay val="0"/>
      <c:spPr>
        <a:solidFill>
          <a:srgbClr val="FFFFFF"/>
        </a:solidFill>
        <a:ln w="3175">
          <a:solidFill>
            <a:srgbClr val="000000"/>
          </a:solidFill>
          <a:prstDash val="solid"/>
        </a:ln>
      </c:spPr>
      <c:txPr>
        <a:bodyPr/>
        <a:lstStyle/>
        <a:p>
          <a:pPr>
            <a:defRPr sz="99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Average Chart -"Unstacked"</a:t>
            </a:r>
          </a:p>
        </c:rich>
      </c:tx>
      <c:layout>
        <c:manualLayout>
          <c:xMode val="edge"/>
          <c:yMode val="edge"/>
          <c:x val="0.31428596593211083"/>
          <c:y val="3.5143769968051117E-2"/>
        </c:manualLayout>
      </c:layout>
      <c:overlay val="0"/>
      <c:spPr>
        <a:noFill/>
        <a:ln w="25400">
          <a:noFill/>
        </a:ln>
      </c:spPr>
    </c:title>
    <c:autoTitleDeleted val="0"/>
    <c:plotArea>
      <c:layout>
        <c:manualLayout>
          <c:layoutTarget val="inner"/>
          <c:xMode val="edge"/>
          <c:yMode val="edge"/>
          <c:x val="0.15462197562859067"/>
          <c:y val="0.22044762824422839"/>
          <c:w val="0.82184941393892741"/>
          <c:h val="0.53993694454021146"/>
        </c:manualLayout>
      </c:layout>
      <c:lineChart>
        <c:grouping val="standard"/>
        <c:varyColors val="0"/>
        <c:ser>
          <c:idx val="0"/>
          <c:order val="0"/>
          <c:tx>
            <c:strRef>
              <c:f>Graphical!$J$2</c:f>
              <c:strCache>
                <c:ptCount val="1"/>
                <c:pt idx="0">
                  <c:v>Appraiser 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Graphical!$Q$79:$AT$79</c:f>
              <c:numCache>
                <c:formatCode>General</c:formatCode>
                <c:ptCount val="30"/>
                <c:pt idx="0">
                  <c:v>1</c:v>
                </c:pt>
                <c:pt idx="1">
                  <c:v>2</c:v>
                </c:pt>
                <c:pt idx="2">
                  <c:v>3</c:v>
                </c:pt>
                <c:pt idx="3">
                  <c:v>4</c:v>
                </c:pt>
                <c:pt idx="4">
                  <c:v>5</c:v>
                </c:pt>
                <c:pt idx="5">
                  <c:v>6</c:v>
                </c:pt>
                <c:pt idx="6">
                  <c:v>7</c:v>
                </c:pt>
                <c:pt idx="7">
                  <c:v>8</c:v>
                </c:pt>
                <c:pt idx="8">
                  <c:v>9</c:v>
                </c:pt>
                <c:pt idx="9">
                  <c:v>10</c:v>
                </c:pt>
                <c:pt idx="10">
                  <c:v>1</c:v>
                </c:pt>
                <c:pt idx="11">
                  <c:v>2</c:v>
                </c:pt>
                <c:pt idx="12">
                  <c:v>3</c:v>
                </c:pt>
                <c:pt idx="13">
                  <c:v>4</c:v>
                </c:pt>
                <c:pt idx="14">
                  <c:v>5</c:v>
                </c:pt>
                <c:pt idx="15">
                  <c:v>6</c:v>
                </c:pt>
                <c:pt idx="16">
                  <c:v>7</c:v>
                </c:pt>
                <c:pt idx="17">
                  <c:v>8</c:v>
                </c:pt>
                <c:pt idx="18">
                  <c:v>9</c:v>
                </c:pt>
                <c:pt idx="19">
                  <c:v>10</c:v>
                </c:pt>
                <c:pt idx="20">
                  <c:v>1</c:v>
                </c:pt>
                <c:pt idx="21">
                  <c:v>2</c:v>
                </c:pt>
                <c:pt idx="22">
                  <c:v>3</c:v>
                </c:pt>
                <c:pt idx="23">
                  <c:v>4</c:v>
                </c:pt>
                <c:pt idx="24">
                  <c:v>5</c:v>
                </c:pt>
                <c:pt idx="25">
                  <c:v>6</c:v>
                </c:pt>
                <c:pt idx="26">
                  <c:v>7</c:v>
                </c:pt>
                <c:pt idx="27">
                  <c:v>8</c:v>
                </c:pt>
                <c:pt idx="28">
                  <c:v>9</c:v>
                </c:pt>
                <c:pt idx="29">
                  <c:v>10</c:v>
                </c:pt>
              </c:numCache>
            </c:numRef>
          </c:cat>
          <c:val>
            <c:numRef>
              <c:f>Graphical!$Q$80:$AT$80</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0-160C-4EFE-BF20-096F4738259D}"/>
            </c:ext>
          </c:extLst>
        </c:ser>
        <c:ser>
          <c:idx val="3"/>
          <c:order val="1"/>
          <c:tx>
            <c:v>UCL A</c:v>
          </c:tx>
          <c:spPr>
            <a:ln w="25400">
              <a:solidFill>
                <a:srgbClr val="339933"/>
              </a:solidFill>
              <a:prstDash val="solid"/>
            </a:ln>
          </c:spPr>
          <c:marker>
            <c:symbol val="none"/>
          </c:marker>
          <c:cat>
            <c:numRef>
              <c:f>Graphical!$Q$79:$AT$79</c:f>
              <c:numCache>
                <c:formatCode>General</c:formatCode>
                <c:ptCount val="30"/>
                <c:pt idx="0">
                  <c:v>1</c:v>
                </c:pt>
                <c:pt idx="1">
                  <c:v>2</c:v>
                </c:pt>
                <c:pt idx="2">
                  <c:v>3</c:v>
                </c:pt>
                <c:pt idx="3">
                  <c:v>4</c:v>
                </c:pt>
                <c:pt idx="4">
                  <c:v>5</c:v>
                </c:pt>
                <c:pt idx="5">
                  <c:v>6</c:v>
                </c:pt>
                <c:pt idx="6">
                  <c:v>7</c:v>
                </c:pt>
                <c:pt idx="7">
                  <c:v>8</c:v>
                </c:pt>
                <c:pt idx="8">
                  <c:v>9</c:v>
                </c:pt>
                <c:pt idx="9">
                  <c:v>10</c:v>
                </c:pt>
                <c:pt idx="10">
                  <c:v>1</c:v>
                </c:pt>
                <c:pt idx="11">
                  <c:v>2</c:v>
                </c:pt>
                <c:pt idx="12">
                  <c:v>3</c:v>
                </c:pt>
                <c:pt idx="13">
                  <c:v>4</c:v>
                </c:pt>
                <c:pt idx="14">
                  <c:v>5</c:v>
                </c:pt>
                <c:pt idx="15">
                  <c:v>6</c:v>
                </c:pt>
                <c:pt idx="16">
                  <c:v>7</c:v>
                </c:pt>
                <c:pt idx="17">
                  <c:v>8</c:v>
                </c:pt>
                <c:pt idx="18">
                  <c:v>9</c:v>
                </c:pt>
                <c:pt idx="19">
                  <c:v>10</c:v>
                </c:pt>
                <c:pt idx="20">
                  <c:v>1</c:v>
                </c:pt>
                <c:pt idx="21">
                  <c:v>2</c:v>
                </c:pt>
                <c:pt idx="22">
                  <c:v>3</c:v>
                </c:pt>
                <c:pt idx="23">
                  <c:v>4</c:v>
                </c:pt>
                <c:pt idx="24">
                  <c:v>5</c:v>
                </c:pt>
                <c:pt idx="25">
                  <c:v>6</c:v>
                </c:pt>
                <c:pt idx="26">
                  <c:v>7</c:v>
                </c:pt>
                <c:pt idx="27">
                  <c:v>8</c:v>
                </c:pt>
                <c:pt idx="28">
                  <c:v>9</c:v>
                </c:pt>
                <c:pt idx="29">
                  <c:v>10</c:v>
                </c:pt>
              </c:numCache>
            </c:numRef>
          </c:cat>
          <c:val>
            <c:numRef>
              <c:f>Graphical!$Q$38:$Z$38</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160C-4EFE-BF20-096F4738259D}"/>
            </c:ext>
          </c:extLst>
        </c:ser>
        <c:ser>
          <c:idx val="4"/>
          <c:order val="2"/>
          <c:tx>
            <c:v>LCL A</c:v>
          </c:tx>
          <c:spPr>
            <a:ln w="25400">
              <a:solidFill>
                <a:srgbClr val="339933"/>
              </a:solidFill>
              <a:prstDash val="lgDash"/>
            </a:ln>
          </c:spPr>
          <c:marker>
            <c:symbol val="none"/>
          </c:marker>
          <c:cat>
            <c:numRef>
              <c:f>Graphical!$Q$79:$AT$79</c:f>
              <c:numCache>
                <c:formatCode>General</c:formatCode>
                <c:ptCount val="30"/>
                <c:pt idx="0">
                  <c:v>1</c:v>
                </c:pt>
                <c:pt idx="1">
                  <c:v>2</c:v>
                </c:pt>
                <c:pt idx="2">
                  <c:v>3</c:v>
                </c:pt>
                <c:pt idx="3">
                  <c:v>4</c:v>
                </c:pt>
                <c:pt idx="4">
                  <c:v>5</c:v>
                </c:pt>
                <c:pt idx="5">
                  <c:v>6</c:v>
                </c:pt>
                <c:pt idx="6">
                  <c:v>7</c:v>
                </c:pt>
                <c:pt idx="7">
                  <c:v>8</c:v>
                </c:pt>
                <c:pt idx="8">
                  <c:v>9</c:v>
                </c:pt>
                <c:pt idx="9">
                  <c:v>10</c:v>
                </c:pt>
                <c:pt idx="10">
                  <c:v>1</c:v>
                </c:pt>
                <c:pt idx="11">
                  <c:v>2</c:v>
                </c:pt>
                <c:pt idx="12">
                  <c:v>3</c:v>
                </c:pt>
                <c:pt idx="13">
                  <c:v>4</c:v>
                </c:pt>
                <c:pt idx="14">
                  <c:v>5</c:v>
                </c:pt>
                <c:pt idx="15">
                  <c:v>6</c:v>
                </c:pt>
                <c:pt idx="16">
                  <c:v>7</c:v>
                </c:pt>
                <c:pt idx="17">
                  <c:v>8</c:v>
                </c:pt>
                <c:pt idx="18">
                  <c:v>9</c:v>
                </c:pt>
                <c:pt idx="19">
                  <c:v>10</c:v>
                </c:pt>
                <c:pt idx="20">
                  <c:v>1</c:v>
                </c:pt>
                <c:pt idx="21">
                  <c:v>2</c:v>
                </c:pt>
                <c:pt idx="22">
                  <c:v>3</c:v>
                </c:pt>
                <c:pt idx="23">
                  <c:v>4</c:v>
                </c:pt>
                <c:pt idx="24">
                  <c:v>5</c:v>
                </c:pt>
                <c:pt idx="25">
                  <c:v>6</c:v>
                </c:pt>
                <c:pt idx="26">
                  <c:v>7</c:v>
                </c:pt>
                <c:pt idx="27">
                  <c:v>8</c:v>
                </c:pt>
                <c:pt idx="28">
                  <c:v>9</c:v>
                </c:pt>
                <c:pt idx="29">
                  <c:v>10</c:v>
                </c:pt>
              </c:numCache>
            </c:numRef>
          </c:cat>
          <c:val>
            <c:numRef>
              <c:f>Graphical!$Q$39:$Z$39</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160C-4EFE-BF20-096F4738259D}"/>
            </c:ext>
          </c:extLst>
        </c:ser>
        <c:ser>
          <c:idx val="1"/>
          <c:order val="3"/>
          <c:tx>
            <c:v>UCL B</c:v>
          </c:tx>
          <c:spPr>
            <a:ln w="25400">
              <a:solidFill>
                <a:srgbClr val="339933"/>
              </a:solidFill>
              <a:prstDash val="solid"/>
            </a:ln>
          </c:spPr>
          <c:marker>
            <c:symbol val="none"/>
          </c:marker>
          <c:val>
            <c:numRef>
              <c:f>Graphical!$Q$82:$AT$82</c:f>
              <c:numCache>
                <c:formatCode>General</c:formatCode>
                <c:ptCount val="30"/>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3-160C-4EFE-BF20-096F4738259D}"/>
            </c:ext>
          </c:extLst>
        </c:ser>
        <c:ser>
          <c:idx val="2"/>
          <c:order val="4"/>
          <c:tx>
            <c:v>LCL B</c:v>
          </c:tx>
          <c:spPr>
            <a:ln w="25400">
              <a:solidFill>
                <a:srgbClr val="339933"/>
              </a:solidFill>
              <a:prstDash val="lgDash"/>
            </a:ln>
          </c:spPr>
          <c:marker>
            <c:symbol val="none"/>
          </c:marker>
          <c:val>
            <c:numRef>
              <c:f>Graphical!$Q$83:$AT$83</c:f>
              <c:numCache>
                <c:formatCode>General</c:formatCode>
                <c:ptCount val="30"/>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4-160C-4EFE-BF20-096F4738259D}"/>
            </c:ext>
          </c:extLst>
        </c:ser>
        <c:ser>
          <c:idx val="5"/>
          <c:order val="5"/>
          <c:tx>
            <c:v>UCL C</c:v>
          </c:tx>
          <c:spPr>
            <a:ln w="25400">
              <a:solidFill>
                <a:srgbClr val="339933"/>
              </a:solidFill>
              <a:prstDash val="solid"/>
            </a:ln>
          </c:spPr>
          <c:marker>
            <c:symbol val="none"/>
          </c:marker>
          <c:val>
            <c:numRef>
              <c:f>Graphical!$Q$84:$AT$84</c:f>
              <c:numCache>
                <c:formatCode>General</c:formatCode>
                <c:ptCount val="30"/>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5-160C-4EFE-BF20-096F4738259D}"/>
            </c:ext>
          </c:extLst>
        </c:ser>
        <c:ser>
          <c:idx val="6"/>
          <c:order val="6"/>
          <c:tx>
            <c:v>LCL C</c:v>
          </c:tx>
          <c:spPr>
            <a:ln w="25400">
              <a:solidFill>
                <a:srgbClr val="339933"/>
              </a:solidFill>
              <a:prstDash val="lgDash"/>
            </a:ln>
          </c:spPr>
          <c:marker>
            <c:symbol val="none"/>
          </c:marker>
          <c:val>
            <c:numRef>
              <c:f>Graphical!$Q$85:$AT$85</c:f>
              <c:numCache>
                <c:formatCode>General</c:formatCode>
                <c:ptCount val="30"/>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6-160C-4EFE-BF20-096F4738259D}"/>
            </c:ext>
          </c:extLst>
        </c:ser>
        <c:dLbls>
          <c:showLegendKey val="0"/>
          <c:showVal val="0"/>
          <c:showCatName val="0"/>
          <c:showSerName val="0"/>
          <c:showPercent val="0"/>
          <c:showBubbleSize val="0"/>
        </c:dLbls>
        <c:marker val="1"/>
        <c:smooth val="0"/>
        <c:axId val="187340672"/>
        <c:axId val="187351040"/>
      </c:lineChart>
      <c:catAx>
        <c:axId val="18734067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Appr A                             Appr B                                  Appr C</a:t>
                </a:r>
              </a:p>
            </c:rich>
          </c:tx>
          <c:layout>
            <c:manualLayout>
              <c:xMode val="edge"/>
              <c:yMode val="edge"/>
              <c:x val="0.21344554246155473"/>
              <c:y val="0.85942626181311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7351040"/>
        <c:crosses val="autoZero"/>
        <c:auto val="1"/>
        <c:lblAlgn val="ctr"/>
        <c:lblOffset val="100"/>
        <c:tickLblSkip val="1"/>
        <c:tickMarkSkip val="1"/>
        <c:noMultiLvlLbl val="0"/>
      </c:catAx>
      <c:valAx>
        <c:axId val="18735104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a:t>
                </a:r>
              </a:p>
            </c:rich>
          </c:tx>
          <c:layout>
            <c:manualLayout>
              <c:xMode val="edge"/>
              <c:yMode val="edge"/>
              <c:x val="2.6890732618154275E-2"/>
              <c:y val="0.380192364133397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734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landscape" horizontalDpi="-4"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Range Chart -"Unstacked"</a:t>
            </a:r>
          </a:p>
        </c:rich>
      </c:tx>
      <c:layout>
        <c:manualLayout>
          <c:xMode val="edge"/>
          <c:yMode val="edge"/>
          <c:x val="0.32550328193900385"/>
          <c:y val="3.5031847133757961E-2"/>
        </c:manualLayout>
      </c:layout>
      <c:overlay val="0"/>
      <c:spPr>
        <a:noFill/>
        <a:ln w="25400">
          <a:noFill/>
        </a:ln>
      </c:spPr>
    </c:title>
    <c:autoTitleDeleted val="0"/>
    <c:plotArea>
      <c:layout>
        <c:manualLayout>
          <c:layoutTarget val="inner"/>
          <c:xMode val="edge"/>
          <c:yMode val="edge"/>
          <c:x val="0.15436241610738377"/>
          <c:y val="0.21974522292993709"/>
          <c:w val="0.82214765100671161"/>
          <c:h val="0.54140127388535031"/>
        </c:manualLayout>
      </c:layout>
      <c:lineChart>
        <c:grouping val="standard"/>
        <c:varyColors val="0"/>
        <c:ser>
          <c:idx val="0"/>
          <c:order val="0"/>
          <c:tx>
            <c:strRef>
              <c:f>Graphical!$J$2</c:f>
              <c:strCache>
                <c:ptCount val="1"/>
                <c:pt idx="0">
                  <c:v>Appraiser 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Graphical!$Q$79:$AT$79</c:f>
              <c:numCache>
                <c:formatCode>General</c:formatCode>
                <c:ptCount val="30"/>
                <c:pt idx="0">
                  <c:v>1</c:v>
                </c:pt>
                <c:pt idx="1">
                  <c:v>2</c:v>
                </c:pt>
                <c:pt idx="2">
                  <c:v>3</c:v>
                </c:pt>
                <c:pt idx="3">
                  <c:v>4</c:v>
                </c:pt>
                <c:pt idx="4">
                  <c:v>5</c:v>
                </c:pt>
                <c:pt idx="5">
                  <c:v>6</c:v>
                </c:pt>
                <c:pt idx="6">
                  <c:v>7</c:v>
                </c:pt>
                <c:pt idx="7">
                  <c:v>8</c:v>
                </c:pt>
                <c:pt idx="8">
                  <c:v>9</c:v>
                </c:pt>
                <c:pt idx="9">
                  <c:v>10</c:v>
                </c:pt>
                <c:pt idx="10">
                  <c:v>1</c:v>
                </c:pt>
                <c:pt idx="11">
                  <c:v>2</c:v>
                </c:pt>
                <c:pt idx="12">
                  <c:v>3</c:v>
                </c:pt>
                <c:pt idx="13">
                  <c:v>4</c:v>
                </c:pt>
                <c:pt idx="14">
                  <c:v>5</c:v>
                </c:pt>
                <c:pt idx="15">
                  <c:v>6</c:v>
                </c:pt>
                <c:pt idx="16">
                  <c:v>7</c:v>
                </c:pt>
                <c:pt idx="17">
                  <c:v>8</c:v>
                </c:pt>
                <c:pt idx="18">
                  <c:v>9</c:v>
                </c:pt>
                <c:pt idx="19">
                  <c:v>10</c:v>
                </c:pt>
                <c:pt idx="20">
                  <c:v>1</c:v>
                </c:pt>
                <c:pt idx="21">
                  <c:v>2</c:v>
                </c:pt>
                <c:pt idx="22">
                  <c:v>3</c:v>
                </c:pt>
                <c:pt idx="23">
                  <c:v>4</c:v>
                </c:pt>
                <c:pt idx="24">
                  <c:v>5</c:v>
                </c:pt>
                <c:pt idx="25">
                  <c:v>6</c:v>
                </c:pt>
                <c:pt idx="26">
                  <c:v>7</c:v>
                </c:pt>
                <c:pt idx="27">
                  <c:v>8</c:v>
                </c:pt>
                <c:pt idx="28">
                  <c:v>9</c:v>
                </c:pt>
                <c:pt idx="29">
                  <c:v>10</c:v>
                </c:pt>
              </c:numCache>
            </c:numRef>
          </c:cat>
          <c:val>
            <c:numRef>
              <c:f>Graphical!$Q$81:$AT$81</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0-1963-4300-B4B4-7D87274E87E7}"/>
            </c:ext>
          </c:extLst>
        </c:ser>
        <c:ser>
          <c:idx val="3"/>
          <c:order val="1"/>
          <c:tx>
            <c:v>UCL A</c:v>
          </c:tx>
          <c:spPr>
            <a:ln w="25400">
              <a:solidFill>
                <a:srgbClr val="339933"/>
              </a:solidFill>
              <a:prstDash val="solid"/>
            </a:ln>
          </c:spPr>
          <c:marker>
            <c:symbol val="none"/>
          </c:marker>
          <c:cat>
            <c:numRef>
              <c:f>Graphical!$Q$79:$AT$79</c:f>
              <c:numCache>
                <c:formatCode>General</c:formatCode>
                <c:ptCount val="30"/>
                <c:pt idx="0">
                  <c:v>1</c:v>
                </c:pt>
                <c:pt idx="1">
                  <c:v>2</c:v>
                </c:pt>
                <c:pt idx="2">
                  <c:v>3</c:v>
                </c:pt>
                <c:pt idx="3">
                  <c:v>4</c:v>
                </c:pt>
                <c:pt idx="4">
                  <c:v>5</c:v>
                </c:pt>
                <c:pt idx="5">
                  <c:v>6</c:v>
                </c:pt>
                <c:pt idx="6">
                  <c:v>7</c:v>
                </c:pt>
                <c:pt idx="7">
                  <c:v>8</c:v>
                </c:pt>
                <c:pt idx="8">
                  <c:v>9</c:v>
                </c:pt>
                <c:pt idx="9">
                  <c:v>10</c:v>
                </c:pt>
                <c:pt idx="10">
                  <c:v>1</c:v>
                </c:pt>
                <c:pt idx="11">
                  <c:v>2</c:v>
                </c:pt>
                <c:pt idx="12">
                  <c:v>3</c:v>
                </c:pt>
                <c:pt idx="13">
                  <c:v>4</c:v>
                </c:pt>
                <c:pt idx="14">
                  <c:v>5</c:v>
                </c:pt>
                <c:pt idx="15">
                  <c:v>6</c:v>
                </c:pt>
                <c:pt idx="16">
                  <c:v>7</c:v>
                </c:pt>
                <c:pt idx="17">
                  <c:v>8</c:v>
                </c:pt>
                <c:pt idx="18">
                  <c:v>9</c:v>
                </c:pt>
                <c:pt idx="19">
                  <c:v>10</c:v>
                </c:pt>
                <c:pt idx="20">
                  <c:v>1</c:v>
                </c:pt>
                <c:pt idx="21">
                  <c:v>2</c:v>
                </c:pt>
                <c:pt idx="22">
                  <c:v>3</c:v>
                </c:pt>
                <c:pt idx="23">
                  <c:v>4</c:v>
                </c:pt>
                <c:pt idx="24">
                  <c:v>5</c:v>
                </c:pt>
                <c:pt idx="25">
                  <c:v>6</c:v>
                </c:pt>
                <c:pt idx="26">
                  <c:v>7</c:v>
                </c:pt>
                <c:pt idx="27">
                  <c:v>8</c:v>
                </c:pt>
                <c:pt idx="28">
                  <c:v>9</c:v>
                </c:pt>
                <c:pt idx="29">
                  <c:v>10</c:v>
                </c:pt>
              </c:numCache>
            </c:numRef>
          </c:cat>
          <c:val>
            <c:numRef>
              <c:f>Graphical!$Q$40:$Z$40</c:f>
              <c:numCache>
                <c:formatCode>0.000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1963-4300-B4B4-7D87274E87E7}"/>
            </c:ext>
          </c:extLst>
        </c:ser>
        <c:ser>
          <c:idx val="1"/>
          <c:order val="2"/>
          <c:tx>
            <c:v>UCL B</c:v>
          </c:tx>
          <c:spPr>
            <a:ln w="25400">
              <a:solidFill>
                <a:srgbClr val="339933"/>
              </a:solidFill>
              <a:prstDash val="solid"/>
            </a:ln>
          </c:spPr>
          <c:marker>
            <c:symbol val="none"/>
          </c:marker>
          <c:val>
            <c:numRef>
              <c:f>Graphical!$Q$86:$AT$86</c:f>
              <c:numCache>
                <c:formatCode>General</c:formatCode>
                <c:ptCount val="30"/>
                <c:pt idx="10" formatCode="0.000">
                  <c:v>0</c:v>
                </c:pt>
                <c:pt idx="11" formatCode="0.000">
                  <c:v>0</c:v>
                </c:pt>
                <c:pt idx="12" formatCode="0.000">
                  <c:v>0</c:v>
                </c:pt>
                <c:pt idx="13" formatCode="0.000">
                  <c:v>0</c:v>
                </c:pt>
                <c:pt idx="14" formatCode="0.000">
                  <c:v>0</c:v>
                </c:pt>
                <c:pt idx="15" formatCode="0.000">
                  <c:v>0</c:v>
                </c:pt>
                <c:pt idx="16" formatCode="0.000">
                  <c:v>0</c:v>
                </c:pt>
                <c:pt idx="17" formatCode="0.000">
                  <c:v>0</c:v>
                </c:pt>
                <c:pt idx="18" formatCode="0.000">
                  <c:v>0</c:v>
                </c:pt>
                <c:pt idx="19" formatCode="0.000">
                  <c:v>0</c:v>
                </c:pt>
              </c:numCache>
            </c:numRef>
          </c:val>
          <c:smooth val="0"/>
          <c:extLst>
            <c:ext xmlns:c16="http://schemas.microsoft.com/office/drawing/2014/chart" uri="{C3380CC4-5D6E-409C-BE32-E72D297353CC}">
              <c16:uniqueId val="{00000002-1963-4300-B4B4-7D87274E87E7}"/>
            </c:ext>
          </c:extLst>
        </c:ser>
        <c:ser>
          <c:idx val="5"/>
          <c:order val="3"/>
          <c:tx>
            <c:v>UCL C</c:v>
          </c:tx>
          <c:spPr>
            <a:ln w="25400">
              <a:solidFill>
                <a:srgbClr val="339933"/>
              </a:solidFill>
              <a:prstDash val="solid"/>
            </a:ln>
          </c:spPr>
          <c:marker>
            <c:symbol val="none"/>
          </c:marker>
          <c:val>
            <c:numRef>
              <c:f>Graphical!$Q$87:$AT$87</c:f>
              <c:numCache>
                <c:formatCode>General</c:formatCode>
                <c:ptCount val="30"/>
                <c:pt idx="20" formatCode="0.000">
                  <c:v>0</c:v>
                </c:pt>
                <c:pt idx="21" formatCode="0.000">
                  <c:v>0</c:v>
                </c:pt>
                <c:pt idx="22" formatCode="0.000">
                  <c:v>0</c:v>
                </c:pt>
                <c:pt idx="23" formatCode="0.000">
                  <c:v>0</c:v>
                </c:pt>
                <c:pt idx="24" formatCode="0.000">
                  <c:v>0</c:v>
                </c:pt>
                <c:pt idx="25" formatCode="0.000">
                  <c:v>0</c:v>
                </c:pt>
                <c:pt idx="26" formatCode="0.000">
                  <c:v>0</c:v>
                </c:pt>
                <c:pt idx="27" formatCode="0.000">
                  <c:v>0</c:v>
                </c:pt>
                <c:pt idx="28" formatCode="0.000">
                  <c:v>0</c:v>
                </c:pt>
                <c:pt idx="29" formatCode="0.000">
                  <c:v>0</c:v>
                </c:pt>
              </c:numCache>
            </c:numRef>
          </c:val>
          <c:smooth val="0"/>
          <c:extLst>
            <c:ext xmlns:c16="http://schemas.microsoft.com/office/drawing/2014/chart" uri="{C3380CC4-5D6E-409C-BE32-E72D297353CC}">
              <c16:uniqueId val="{00000003-1963-4300-B4B4-7D87274E87E7}"/>
            </c:ext>
          </c:extLst>
        </c:ser>
        <c:dLbls>
          <c:showLegendKey val="0"/>
          <c:showVal val="0"/>
          <c:showCatName val="0"/>
          <c:showSerName val="0"/>
          <c:showPercent val="0"/>
          <c:showBubbleSize val="0"/>
        </c:dLbls>
        <c:marker val="1"/>
        <c:smooth val="0"/>
        <c:axId val="187073280"/>
        <c:axId val="187075200"/>
      </c:lineChart>
      <c:catAx>
        <c:axId val="18707328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Appr A                             Appr B                                  Appr C</a:t>
                </a:r>
              </a:p>
            </c:rich>
          </c:tx>
          <c:layout>
            <c:manualLayout>
              <c:xMode val="edge"/>
              <c:yMode val="edge"/>
              <c:x val="0.21476516440470067"/>
              <c:y val="0.859872611464968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7075200"/>
        <c:crosses val="autoZero"/>
        <c:auto val="1"/>
        <c:lblAlgn val="ctr"/>
        <c:lblOffset val="100"/>
        <c:tickLblSkip val="1"/>
        <c:tickMarkSkip val="1"/>
        <c:noMultiLvlLbl val="0"/>
      </c:catAx>
      <c:valAx>
        <c:axId val="18707520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a:t>
                </a:r>
              </a:p>
            </c:rich>
          </c:tx>
          <c:layout>
            <c:manualLayout>
              <c:xMode val="edge"/>
              <c:yMode val="edge"/>
              <c:x val="2.6845689514941286E-2"/>
              <c:y val="0.3821656050955414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707328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Run Chart</a:t>
            </a:r>
          </a:p>
        </c:rich>
      </c:tx>
      <c:layout>
        <c:manualLayout>
          <c:xMode val="edge"/>
          <c:yMode val="edge"/>
          <c:x val="0.43025242650037876"/>
          <c:y val="3.0567685589519649E-2"/>
        </c:manualLayout>
      </c:layout>
      <c:overlay val="0"/>
      <c:spPr>
        <a:noFill/>
        <a:ln w="25400">
          <a:noFill/>
        </a:ln>
      </c:spPr>
    </c:title>
    <c:autoTitleDeleted val="0"/>
    <c:plotArea>
      <c:layout>
        <c:manualLayout>
          <c:layoutTarget val="inner"/>
          <c:xMode val="edge"/>
          <c:yMode val="edge"/>
          <c:x val="0.15462197562859067"/>
          <c:y val="0.16375545851528453"/>
          <c:w val="0.82184941393892741"/>
          <c:h val="0.66157205240174943"/>
        </c:manualLayout>
      </c:layout>
      <c:lineChart>
        <c:grouping val="standard"/>
        <c:varyColors val="0"/>
        <c:ser>
          <c:idx val="0"/>
          <c:order val="0"/>
          <c:spPr>
            <a:ln w="28575">
              <a:noFill/>
            </a:ln>
          </c:spPr>
          <c:marker>
            <c:symbol val="circle"/>
            <c:size val="5"/>
            <c:spPr>
              <a:solidFill>
                <a:srgbClr val="000000"/>
              </a:solidFill>
              <a:ln>
                <a:solidFill>
                  <a:srgbClr val="000000"/>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Graphical!$C$13:$L$13</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4BD-4118-970D-6A582F56BD4D}"/>
            </c:ext>
          </c:extLst>
        </c:ser>
        <c:ser>
          <c:idx val="1"/>
          <c:order val="1"/>
          <c:spPr>
            <a:ln w="28575">
              <a:noFill/>
            </a:ln>
          </c:spPr>
          <c:marker>
            <c:symbol val="circle"/>
            <c:size val="5"/>
            <c:spPr>
              <a:solidFill>
                <a:srgbClr val="000000"/>
              </a:solidFill>
              <a:ln>
                <a:solidFill>
                  <a:srgbClr val="000000"/>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Graphical!$C$14:$L$14</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74BD-4118-970D-6A582F56BD4D}"/>
            </c:ext>
          </c:extLst>
        </c:ser>
        <c:ser>
          <c:idx val="2"/>
          <c:order val="2"/>
          <c:spPr>
            <a:ln w="28575">
              <a:noFill/>
            </a:ln>
          </c:spPr>
          <c:marker>
            <c:symbol val="circle"/>
            <c:size val="5"/>
            <c:spPr>
              <a:solidFill>
                <a:srgbClr val="000000"/>
              </a:solidFill>
              <a:ln>
                <a:solidFill>
                  <a:srgbClr val="000000"/>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Graphical!$C$15:$L$15</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74BD-4118-970D-6A582F56BD4D}"/>
            </c:ext>
          </c:extLst>
        </c:ser>
        <c:ser>
          <c:idx val="3"/>
          <c:order val="3"/>
          <c:spPr>
            <a:ln w="28575">
              <a:noFill/>
            </a:ln>
          </c:spPr>
          <c:marker>
            <c:symbol val="circle"/>
            <c:size val="5"/>
            <c:spPr>
              <a:solidFill>
                <a:srgbClr val="000000"/>
              </a:solidFill>
              <a:ln>
                <a:solidFill>
                  <a:srgbClr val="000000"/>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Graphical!$C$18:$L$18</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74BD-4118-970D-6A582F56BD4D}"/>
            </c:ext>
          </c:extLst>
        </c:ser>
        <c:ser>
          <c:idx val="4"/>
          <c:order val="4"/>
          <c:spPr>
            <a:ln w="28575">
              <a:noFill/>
            </a:ln>
          </c:spPr>
          <c:marker>
            <c:symbol val="circle"/>
            <c:size val="5"/>
            <c:spPr>
              <a:solidFill>
                <a:srgbClr val="000000"/>
              </a:solidFill>
              <a:ln>
                <a:solidFill>
                  <a:srgbClr val="000000"/>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Graphical!$C$19:$L$19</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4-74BD-4118-970D-6A582F56BD4D}"/>
            </c:ext>
          </c:extLst>
        </c:ser>
        <c:ser>
          <c:idx val="5"/>
          <c:order val="5"/>
          <c:spPr>
            <a:ln w="28575">
              <a:noFill/>
            </a:ln>
          </c:spPr>
          <c:marker>
            <c:symbol val="circle"/>
            <c:size val="5"/>
            <c:spPr>
              <a:solidFill>
                <a:srgbClr val="000000"/>
              </a:solidFill>
              <a:ln>
                <a:solidFill>
                  <a:srgbClr val="000000"/>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Graphical!$C$20:$L$20</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5-74BD-4118-970D-6A582F56BD4D}"/>
            </c:ext>
          </c:extLst>
        </c:ser>
        <c:ser>
          <c:idx val="6"/>
          <c:order val="6"/>
          <c:spPr>
            <a:ln w="28575">
              <a:noFill/>
            </a:ln>
          </c:spPr>
          <c:marker>
            <c:symbol val="circle"/>
            <c:size val="5"/>
            <c:spPr>
              <a:solidFill>
                <a:srgbClr val="000000"/>
              </a:solidFill>
              <a:ln>
                <a:solidFill>
                  <a:srgbClr val="000000"/>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Graphical!$C$23:$L$23</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6-74BD-4118-970D-6A582F56BD4D}"/>
            </c:ext>
          </c:extLst>
        </c:ser>
        <c:ser>
          <c:idx val="7"/>
          <c:order val="7"/>
          <c:spPr>
            <a:ln w="28575">
              <a:noFill/>
            </a:ln>
          </c:spPr>
          <c:marker>
            <c:symbol val="circle"/>
            <c:size val="5"/>
            <c:spPr>
              <a:solidFill>
                <a:srgbClr val="000000"/>
              </a:solidFill>
              <a:ln>
                <a:solidFill>
                  <a:srgbClr val="000000"/>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Graphical!$C$24:$L$24</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7-74BD-4118-970D-6A582F56BD4D}"/>
            </c:ext>
          </c:extLst>
        </c:ser>
        <c:ser>
          <c:idx val="8"/>
          <c:order val="8"/>
          <c:spPr>
            <a:ln w="28575">
              <a:noFill/>
            </a:ln>
          </c:spPr>
          <c:marker>
            <c:symbol val="circle"/>
            <c:size val="5"/>
            <c:spPr>
              <a:solidFill>
                <a:srgbClr val="000000"/>
              </a:solidFill>
              <a:ln>
                <a:solidFill>
                  <a:srgbClr val="000000"/>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Graphical!$C$25:$L$25</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8-74BD-4118-970D-6A582F56BD4D}"/>
            </c:ext>
          </c:extLst>
        </c:ser>
        <c:ser>
          <c:idx val="9"/>
          <c:order val="9"/>
          <c:spPr>
            <a:ln w="25400">
              <a:solidFill>
                <a:srgbClr val="339933"/>
              </a:solidFill>
              <a:prstDash val="solid"/>
            </a:ln>
          </c:spPr>
          <c:marker>
            <c:symbol val="circle"/>
            <c:size val="8"/>
            <c:spPr>
              <a:solidFill>
                <a:srgbClr val="339933"/>
              </a:solidFill>
              <a:ln>
                <a:solidFill>
                  <a:srgbClr val="339933"/>
                </a:solidFill>
                <a:prstDash val="solid"/>
              </a:ln>
            </c:spPr>
          </c:marker>
          <c:cat>
            <c:numRef>
              <c:f>Graphical!$C$12:$L$12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Graphical!$C$29:$L$29</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9-74BD-4118-970D-6A582F56BD4D}"/>
            </c:ext>
          </c:extLst>
        </c:ser>
        <c:dLbls>
          <c:showLegendKey val="0"/>
          <c:showVal val="0"/>
          <c:showCatName val="0"/>
          <c:showSerName val="0"/>
          <c:showPercent val="0"/>
          <c:showBubbleSize val="0"/>
        </c:dLbls>
        <c:marker val="1"/>
        <c:smooth val="0"/>
        <c:axId val="187139584"/>
        <c:axId val="187150336"/>
      </c:lineChart>
      <c:catAx>
        <c:axId val="18713958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Part</a:t>
                </a:r>
              </a:p>
            </c:rich>
          </c:tx>
          <c:layout>
            <c:manualLayout>
              <c:xMode val="edge"/>
              <c:yMode val="edge"/>
              <c:x val="0.53445419154820406"/>
              <c:y val="0.903930131004366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7150336"/>
        <c:crosses val="autoZero"/>
        <c:auto val="1"/>
        <c:lblAlgn val="ctr"/>
        <c:lblOffset val="100"/>
        <c:tickLblSkip val="1"/>
        <c:tickMarkSkip val="1"/>
        <c:noMultiLvlLbl val="0"/>
      </c:catAx>
      <c:valAx>
        <c:axId val="18715033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Value</a:t>
                </a:r>
              </a:p>
            </c:rich>
          </c:tx>
          <c:layout>
            <c:manualLayout>
              <c:xMode val="edge"/>
              <c:yMode val="edge"/>
              <c:x val="2.6890732618154275E-2"/>
              <c:y val="0.4410480349344977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71395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Scatter Plot</a:t>
            </a:r>
          </a:p>
        </c:rich>
      </c:tx>
      <c:layout>
        <c:manualLayout>
          <c:xMode val="edge"/>
          <c:yMode val="edge"/>
          <c:x val="0.40697666523027909"/>
          <c:y val="3.5714285714285712E-2"/>
        </c:manualLayout>
      </c:layout>
      <c:overlay val="0"/>
      <c:spPr>
        <a:noFill/>
        <a:ln w="25400">
          <a:noFill/>
        </a:ln>
      </c:spPr>
    </c:title>
    <c:autoTitleDeleted val="0"/>
    <c:plotArea>
      <c:layout>
        <c:manualLayout>
          <c:layoutTarget val="inner"/>
          <c:xMode val="edge"/>
          <c:yMode val="edge"/>
          <c:x val="0.10299003322259152"/>
          <c:y val="0.23376623376623529"/>
          <c:w val="0.87375415282392288"/>
          <c:h val="0.59740259740259738"/>
        </c:manualLayout>
      </c:layout>
      <c:lineChart>
        <c:grouping val="standard"/>
        <c:varyColors val="0"/>
        <c:ser>
          <c:idx val="0"/>
          <c:order val="0"/>
          <c:tx>
            <c:v>Appr A</c:v>
          </c:tx>
          <c:spPr>
            <a:ln w="12700">
              <a:solidFill>
                <a:srgbClr val="000080"/>
              </a:solidFill>
              <a:prstDash val="solid"/>
            </a:ln>
          </c:spPr>
          <c:marker>
            <c:symbol val="diamond"/>
            <c:size val="5"/>
            <c:spPr>
              <a:solidFill>
                <a:srgbClr val="000080"/>
              </a:solidFill>
              <a:ln>
                <a:solidFill>
                  <a:srgbClr val="000080"/>
                </a:solidFill>
                <a:prstDash val="solid"/>
              </a:ln>
            </c:spPr>
          </c:marker>
          <c:cat>
            <c:strRef>
              <c:f>Graphical!$Q$162:$BI$162</c:f>
              <c:strCache>
                <c:ptCount val="41"/>
                <c:pt idx="4">
                  <c:v>Part 1</c:v>
                </c:pt>
                <c:pt idx="13">
                  <c:v>Part 2</c:v>
                </c:pt>
                <c:pt idx="22">
                  <c:v>Part 3</c:v>
                </c:pt>
                <c:pt idx="31">
                  <c:v>Part 4</c:v>
                </c:pt>
                <c:pt idx="40">
                  <c:v>Part 5</c:v>
                </c:pt>
              </c:strCache>
            </c:strRef>
          </c:cat>
          <c:val>
            <c:numRef>
              <c:f>Graphical!$Q$164:$BI$164</c:f>
              <c:numCache>
                <c:formatCode>0.00</c:formatCode>
                <c:ptCount val="45"/>
                <c:pt idx="0">
                  <c:v>0</c:v>
                </c:pt>
                <c:pt idx="1">
                  <c:v>0</c:v>
                </c:pt>
                <c:pt idx="2">
                  <c:v>0</c:v>
                </c:pt>
                <c:pt idx="9">
                  <c:v>0</c:v>
                </c:pt>
                <c:pt idx="10">
                  <c:v>0</c:v>
                </c:pt>
                <c:pt idx="11">
                  <c:v>0</c:v>
                </c:pt>
                <c:pt idx="18">
                  <c:v>0</c:v>
                </c:pt>
                <c:pt idx="19">
                  <c:v>0</c:v>
                </c:pt>
                <c:pt idx="20">
                  <c:v>0</c:v>
                </c:pt>
                <c:pt idx="27">
                  <c:v>0</c:v>
                </c:pt>
                <c:pt idx="28">
                  <c:v>0</c:v>
                </c:pt>
                <c:pt idx="29">
                  <c:v>0</c:v>
                </c:pt>
                <c:pt idx="36">
                  <c:v>0</c:v>
                </c:pt>
                <c:pt idx="37">
                  <c:v>0</c:v>
                </c:pt>
                <c:pt idx="38">
                  <c:v>0</c:v>
                </c:pt>
              </c:numCache>
            </c:numRef>
          </c:val>
          <c:smooth val="0"/>
          <c:extLst>
            <c:ext xmlns:c16="http://schemas.microsoft.com/office/drawing/2014/chart" uri="{C3380CC4-5D6E-409C-BE32-E72D297353CC}">
              <c16:uniqueId val="{00000000-A02E-40EB-8B4E-BD595578479D}"/>
            </c:ext>
          </c:extLst>
        </c:ser>
        <c:ser>
          <c:idx val="1"/>
          <c:order val="1"/>
          <c:tx>
            <c:v>Appr B</c:v>
          </c:tx>
          <c:spPr>
            <a:ln w="12700">
              <a:solidFill>
                <a:srgbClr val="339933"/>
              </a:solidFill>
              <a:prstDash val="solid"/>
            </a:ln>
          </c:spPr>
          <c:marker>
            <c:symbol val="square"/>
            <c:size val="5"/>
            <c:spPr>
              <a:solidFill>
                <a:srgbClr val="339933"/>
              </a:solidFill>
              <a:ln>
                <a:solidFill>
                  <a:srgbClr val="339933"/>
                </a:solidFill>
                <a:prstDash val="solid"/>
              </a:ln>
            </c:spPr>
          </c:marker>
          <c:val>
            <c:numRef>
              <c:f>Graphical!$Q$165:$BI$165</c:f>
              <c:numCache>
                <c:formatCode>General</c:formatCode>
                <c:ptCount val="45"/>
                <c:pt idx="3" formatCode="0.00">
                  <c:v>0</c:v>
                </c:pt>
                <c:pt idx="4" formatCode="0.00">
                  <c:v>0</c:v>
                </c:pt>
                <c:pt idx="5" formatCode="0.00">
                  <c:v>0</c:v>
                </c:pt>
                <c:pt idx="12" formatCode="0.00">
                  <c:v>0</c:v>
                </c:pt>
                <c:pt idx="13" formatCode="0.00">
                  <c:v>0</c:v>
                </c:pt>
                <c:pt idx="14" formatCode="0.00">
                  <c:v>0</c:v>
                </c:pt>
                <c:pt idx="21" formatCode="0.00">
                  <c:v>0</c:v>
                </c:pt>
                <c:pt idx="22" formatCode="0.00">
                  <c:v>0</c:v>
                </c:pt>
                <c:pt idx="23" formatCode="0.00">
                  <c:v>0</c:v>
                </c:pt>
                <c:pt idx="30" formatCode="0.00">
                  <c:v>0</c:v>
                </c:pt>
                <c:pt idx="31" formatCode="0.00">
                  <c:v>0</c:v>
                </c:pt>
                <c:pt idx="32" formatCode="0.00">
                  <c:v>0</c:v>
                </c:pt>
                <c:pt idx="39" formatCode="0.00">
                  <c:v>0</c:v>
                </c:pt>
                <c:pt idx="40" formatCode="0.00">
                  <c:v>0</c:v>
                </c:pt>
                <c:pt idx="41" formatCode="0.00">
                  <c:v>0</c:v>
                </c:pt>
              </c:numCache>
            </c:numRef>
          </c:val>
          <c:smooth val="0"/>
          <c:extLst>
            <c:ext xmlns:c16="http://schemas.microsoft.com/office/drawing/2014/chart" uri="{C3380CC4-5D6E-409C-BE32-E72D297353CC}">
              <c16:uniqueId val="{00000001-A02E-40EB-8B4E-BD595578479D}"/>
            </c:ext>
          </c:extLst>
        </c:ser>
        <c:ser>
          <c:idx val="2"/>
          <c:order val="2"/>
          <c:tx>
            <c:v>Appr C</c:v>
          </c:tx>
          <c:spPr>
            <a:ln w="12700">
              <a:solidFill>
                <a:srgbClr val="FF0000"/>
              </a:solidFill>
              <a:prstDash val="solid"/>
            </a:ln>
          </c:spPr>
          <c:marker>
            <c:symbol val="triangle"/>
            <c:size val="5"/>
            <c:spPr>
              <a:solidFill>
                <a:srgbClr val="FF0000"/>
              </a:solidFill>
              <a:ln>
                <a:solidFill>
                  <a:srgbClr val="FF0000"/>
                </a:solidFill>
                <a:prstDash val="solid"/>
              </a:ln>
            </c:spPr>
          </c:marker>
          <c:val>
            <c:numRef>
              <c:f>Graphical!$Q$166:$BI$166</c:f>
              <c:numCache>
                <c:formatCode>General</c:formatCode>
                <c:ptCount val="45"/>
                <c:pt idx="6" formatCode="0.00">
                  <c:v>0</c:v>
                </c:pt>
                <c:pt idx="7" formatCode="0.00">
                  <c:v>0</c:v>
                </c:pt>
                <c:pt idx="8" formatCode="0.00">
                  <c:v>0</c:v>
                </c:pt>
                <c:pt idx="15" formatCode="0.00">
                  <c:v>0</c:v>
                </c:pt>
                <c:pt idx="16" formatCode="0.00">
                  <c:v>0</c:v>
                </c:pt>
                <c:pt idx="17" formatCode="0.00">
                  <c:v>0</c:v>
                </c:pt>
                <c:pt idx="24" formatCode="0.00">
                  <c:v>0</c:v>
                </c:pt>
                <c:pt idx="25" formatCode="0.00">
                  <c:v>0</c:v>
                </c:pt>
                <c:pt idx="26" formatCode="0.00">
                  <c:v>0</c:v>
                </c:pt>
                <c:pt idx="33" formatCode="0.00">
                  <c:v>0</c:v>
                </c:pt>
                <c:pt idx="34" formatCode="0.00">
                  <c:v>0</c:v>
                </c:pt>
                <c:pt idx="35" formatCode="0.00">
                  <c:v>0</c:v>
                </c:pt>
                <c:pt idx="42" formatCode="0.00">
                  <c:v>0</c:v>
                </c:pt>
                <c:pt idx="43" formatCode="0.00">
                  <c:v>0</c:v>
                </c:pt>
                <c:pt idx="44" formatCode="0.00">
                  <c:v>0</c:v>
                </c:pt>
              </c:numCache>
            </c:numRef>
          </c:val>
          <c:smooth val="0"/>
          <c:extLst>
            <c:ext xmlns:c16="http://schemas.microsoft.com/office/drawing/2014/chart" uri="{C3380CC4-5D6E-409C-BE32-E72D297353CC}">
              <c16:uniqueId val="{00000002-A02E-40EB-8B4E-BD595578479D}"/>
            </c:ext>
          </c:extLst>
        </c:ser>
        <c:dLbls>
          <c:showLegendKey val="0"/>
          <c:showVal val="0"/>
          <c:showCatName val="0"/>
          <c:showSerName val="0"/>
          <c:showPercent val="0"/>
          <c:showBubbleSize val="0"/>
        </c:dLbls>
        <c:marker val="1"/>
        <c:smooth val="0"/>
        <c:axId val="187853056"/>
        <c:axId val="187855616"/>
      </c:lineChart>
      <c:catAx>
        <c:axId val="187853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87855616"/>
        <c:crosses val="autoZero"/>
        <c:auto val="1"/>
        <c:lblAlgn val="ctr"/>
        <c:lblOffset val="100"/>
        <c:tickLblSkip val="2"/>
        <c:tickMarkSkip val="1"/>
        <c:noMultiLvlLbl val="0"/>
      </c:catAx>
      <c:valAx>
        <c:axId val="1878556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18785305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Scatter Plot</a:t>
            </a:r>
          </a:p>
        </c:rich>
      </c:tx>
      <c:layout>
        <c:manualLayout>
          <c:xMode val="edge"/>
          <c:yMode val="edge"/>
          <c:x val="0.40796092541412454"/>
          <c:y val="3.5947712418300651E-2"/>
        </c:manualLayout>
      </c:layout>
      <c:overlay val="0"/>
      <c:spPr>
        <a:noFill/>
        <a:ln w="25400">
          <a:noFill/>
        </a:ln>
      </c:spPr>
    </c:title>
    <c:autoTitleDeleted val="0"/>
    <c:plotArea>
      <c:layout>
        <c:manualLayout>
          <c:layoutTarget val="inner"/>
          <c:xMode val="edge"/>
          <c:yMode val="edge"/>
          <c:x val="0.10281940366430115"/>
          <c:y val="0.23529486856256654"/>
          <c:w val="0.87396493114656393"/>
          <c:h val="0.57516523426404964"/>
        </c:manualLayout>
      </c:layout>
      <c:lineChart>
        <c:grouping val="standard"/>
        <c:varyColors val="0"/>
        <c:ser>
          <c:idx val="0"/>
          <c:order val="0"/>
          <c:tx>
            <c:v>Appr A</c:v>
          </c:tx>
          <c:spPr>
            <a:ln w="12700">
              <a:solidFill>
                <a:srgbClr val="000080"/>
              </a:solidFill>
              <a:prstDash val="solid"/>
            </a:ln>
          </c:spPr>
          <c:marker>
            <c:symbol val="diamond"/>
            <c:size val="5"/>
            <c:spPr>
              <a:solidFill>
                <a:srgbClr val="000080"/>
              </a:solidFill>
              <a:ln>
                <a:solidFill>
                  <a:srgbClr val="000080"/>
                </a:solidFill>
                <a:prstDash val="solid"/>
              </a:ln>
            </c:spPr>
          </c:marker>
          <c:cat>
            <c:strRef>
              <c:f>Graphical!$Q$168:$BI$168</c:f>
              <c:strCache>
                <c:ptCount val="41"/>
                <c:pt idx="4">
                  <c:v>Part 6</c:v>
                </c:pt>
                <c:pt idx="13">
                  <c:v>Part 7</c:v>
                </c:pt>
                <c:pt idx="22">
                  <c:v>Part 8</c:v>
                </c:pt>
                <c:pt idx="31">
                  <c:v>Part 9</c:v>
                </c:pt>
                <c:pt idx="40">
                  <c:v>Part 10</c:v>
                </c:pt>
              </c:strCache>
            </c:strRef>
          </c:cat>
          <c:val>
            <c:numRef>
              <c:f>Graphical!$Q$170:$BI$170</c:f>
              <c:numCache>
                <c:formatCode>0.00</c:formatCode>
                <c:ptCount val="45"/>
                <c:pt idx="0">
                  <c:v>0</c:v>
                </c:pt>
                <c:pt idx="1">
                  <c:v>0</c:v>
                </c:pt>
                <c:pt idx="2">
                  <c:v>0</c:v>
                </c:pt>
                <c:pt idx="9">
                  <c:v>0</c:v>
                </c:pt>
                <c:pt idx="10">
                  <c:v>0</c:v>
                </c:pt>
                <c:pt idx="11">
                  <c:v>0</c:v>
                </c:pt>
                <c:pt idx="18">
                  <c:v>0</c:v>
                </c:pt>
                <c:pt idx="19">
                  <c:v>0</c:v>
                </c:pt>
                <c:pt idx="20">
                  <c:v>0</c:v>
                </c:pt>
                <c:pt idx="27">
                  <c:v>0</c:v>
                </c:pt>
                <c:pt idx="28">
                  <c:v>0</c:v>
                </c:pt>
                <c:pt idx="29">
                  <c:v>0</c:v>
                </c:pt>
                <c:pt idx="36">
                  <c:v>0</c:v>
                </c:pt>
                <c:pt idx="37">
                  <c:v>0</c:v>
                </c:pt>
                <c:pt idx="38">
                  <c:v>0</c:v>
                </c:pt>
              </c:numCache>
            </c:numRef>
          </c:val>
          <c:smooth val="0"/>
          <c:extLst>
            <c:ext xmlns:c16="http://schemas.microsoft.com/office/drawing/2014/chart" uri="{C3380CC4-5D6E-409C-BE32-E72D297353CC}">
              <c16:uniqueId val="{00000000-A9C0-4A7C-9D61-7BC1712912E0}"/>
            </c:ext>
          </c:extLst>
        </c:ser>
        <c:ser>
          <c:idx val="1"/>
          <c:order val="1"/>
          <c:tx>
            <c:v>Appr B</c:v>
          </c:tx>
          <c:spPr>
            <a:ln w="12700">
              <a:solidFill>
                <a:srgbClr val="339933"/>
              </a:solidFill>
              <a:prstDash val="solid"/>
            </a:ln>
          </c:spPr>
          <c:marker>
            <c:symbol val="square"/>
            <c:size val="5"/>
            <c:spPr>
              <a:solidFill>
                <a:srgbClr val="339933"/>
              </a:solidFill>
              <a:ln>
                <a:solidFill>
                  <a:srgbClr val="339933"/>
                </a:solidFill>
                <a:prstDash val="solid"/>
              </a:ln>
            </c:spPr>
          </c:marker>
          <c:cat>
            <c:strRef>
              <c:f>Graphical!$Q$168:$BI$168</c:f>
              <c:strCache>
                <c:ptCount val="41"/>
                <c:pt idx="4">
                  <c:v>Part 6</c:v>
                </c:pt>
                <c:pt idx="13">
                  <c:v>Part 7</c:v>
                </c:pt>
                <c:pt idx="22">
                  <c:v>Part 8</c:v>
                </c:pt>
                <c:pt idx="31">
                  <c:v>Part 9</c:v>
                </c:pt>
                <c:pt idx="40">
                  <c:v>Part 10</c:v>
                </c:pt>
              </c:strCache>
            </c:strRef>
          </c:cat>
          <c:val>
            <c:numRef>
              <c:f>Graphical!$Q$171:$BI$171</c:f>
              <c:numCache>
                <c:formatCode>General</c:formatCode>
                <c:ptCount val="45"/>
                <c:pt idx="3" formatCode="0.00">
                  <c:v>0</c:v>
                </c:pt>
                <c:pt idx="4" formatCode="0.00">
                  <c:v>0</c:v>
                </c:pt>
                <c:pt idx="5" formatCode="0.00">
                  <c:v>0</c:v>
                </c:pt>
                <c:pt idx="12" formatCode="0.00">
                  <c:v>0</c:v>
                </c:pt>
                <c:pt idx="13" formatCode="0.00">
                  <c:v>0</c:v>
                </c:pt>
                <c:pt idx="14" formatCode="0.00">
                  <c:v>0</c:v>
                </c:pt>
                <c:pt idx="21" formatCode="0.00">
                  <c:v>0</c:v>
                </c:pt>
                <c:pt idx="22" formatCode="0.00">
                  <c:v>0</c:v>
                </c:pt>
                <c:pt idx="23" formatCode="0.00">
                  <c:v>0</c:v>
                </c:pt>
                <c:pt idx="30" formatCode="0.00">
                  <c:v>0</c:v>
                </c:pt>
                <c:pt idx="31" formatCode="0.00">
                  <c:v>0</c:v>
                </c:pt>
                <c:pt idx="32" formatCode="0.00">
                  <c:v>0</c:v>
                </c:pt>
                <c:pt idx="39" formatCode="0.00">
                  <c:v>0</c:v>
                </c:pt>
                <c:pt idx="40" formatCode="0.00">
                  <c:v>0</c:v>
                </c:pt>
                <c:pt idx="41" formatCode="0.00">
                  <c:v>0</c:v>
                </c:pt>
              </c:numCache>
            </c:numRef>
          </c:val>
          <c:smooth val="0"/>
          <c:extLst>
            <c:ext xmlns:c16="http://schemas.microsoft.com/office/drawing/2014/chart" uri="{C3380CC4-5D6E-409C-BE32-E72D297353CC}">
              <c16:uniqueId val="{00000001-A9C0-4A7C-9D61-7BC1712912E0}"/>
            </c:ext>
          </c:extLst>
        </c:ser>
        <c:ser>
          <c:idx val="2"/>
          <c:order val="2"/>
          <c:tx>
            <c:v>Appr C</c:v>
          </c:tx>
          <c:spPr>
            <a:ln w="12700">
              <a:solidFill>
                <a:srgbClr val="FF0000"/>
              </a:solidFill>
              <a:prstDash val="solid"/>
            </a:ln>
          </c:spPr>
          <c:marker>
            <c:symbol val="triangle"/>
            <c:size val="5"/>
            <c:spPr>
              <a:solidFill>
                <a:srgbClr val="FF0000"/>
              </a:solidFill>
              <a:ln>
                <a:solidFill>
                  <a:srgbClr val="FF0000"/>
                </a:solidFill>
                <a:prstDash val="solid"/>
              </a:ln>
            </c:spPr>
          </c:marker>
          <c:cat>
            <c:strRef>
              <c:f>Graphical!$Q$168:$BI$168</c:f>
              <c:strCache>
                <c:ptCount val="41"/>
                <c:pt idx="4">
                  <c:v>Part 6</c:v>
                </c:pt>
                <c:pt idx="13">
                  <c:v>Part 7</c:v>
                </c:pt>
                <c:pt idx="22">
                  <c:v>Part 8</c:v>
                </c:pt>
                <c:pt idx="31">
                  <c:v>Part 9</c:v>
                </c:pt>
                <c:pt idx="40">
                  <c:v>Part 10</c:v>
                </c:pt>
              </c:strCache>
            </c:strRef>
          </c:cat>
          <c:val>
            <c:numRef>
              <c:f>Graphical!$Q$172:$BI$172</c:f>
              <c:numCache>
                <c:formatCode>General</c:formatCode>
                <c:ptCount val="45"/>
                <c:pt idx="6" formatCode="0.00">
                  <c:v>0</c:v>
                </c:pt>
                <c:pt idx="7" formatCode="0.00">
                  <c:v>0</c:v>
                </c:pt>
                <c:pt idx="8" formatCode="0.00">
                  <c:v>0</c:v>
                </c:pt>
                <c:pt idx="15" formatCode="0.00">
                  <c:v>0</c:v>
                </c:pt>
                <c:pt idx="16" formatCode="0.00">
                  <c:v>0</c:v>
                </c:pt>
                <c:pt idx="17" formatCode="0.00">
                  <c:v>0</c:v>
                </c:pt>
                <c:pt idx="24" formatCode="0.00">
                  <c:v>0</c:v>
                </c:pt>
                <c:pt idx="25" formatCode="0.00">
                  <c:v>0</c:v>
                </c:pt>
                <c:pt idx="26" formatCode="0.00">
                  <c:v>0</c:v>
                </c:pt>
                <c:pt idx="33" formatCode="0.00">
                  <c:v>0</c:v>
                </c:pt>
                <c:pt idx="34" formatCode="0.00">
                  <c:v>0</c:v>
                </c:pt>
                <c:pt idx="35" formatCode="0.00">
                  <c:v>0</c:v>
                </c:pt>
                <c:pt idx="42" formatCode="0.00">
                  <c:v>0</c:v>
                </c:pt>
                <c:pt idx="43" formatCode="0.00">
                  <c:v>0</c:v>
                </c:pt>
                <c:pt idx="44" formatCode="0.00">
                  <c:v>0</c:v>
                </c:pt>
              </c:numCache>
            </c:numRef>
          </c:val>
          <c:smooth val="0"/>
          <c:extLst>
            <c:ext xmlns:c16="http://schemas.microsoft.com/office/drawing/2014/chart" uri="{C3380CC4-5D6E-409C-BE32-E72D297353CC}">
              <c16:uniqueId val="{00000002-A9C0-4A7C-9D61-7BC1712912E0}"/>
            </c:ext>
          </c:extLst>
        </c:ser>
        <c:dLbls>
          <c:showLegendKey val="0"/>
          <c:showVal val="0"/>
          <c:showCatName val="0"/>
          <c:showSerName val="0"/>
          <c:showPercent val="0"/>
          <c:showBubbleSize val="0"/>
        </c:dLbls>
        <c:marker val="1"/>
        <c:smooth val="0"/>
        <c:axId val="187894016"/>
        <c:axId val="187904768"/>
      </c:lineChart>
      <c:catAx>
        <c:axId val="18789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87904768"/>
        <c:crosses val="autoZero"/>
        <c:auto val="1"/>
        <c:lblAlgn val="ctr"/>
        <c:lblOffset val="100"/>
        <c:tickLblSkip val="2"/>
        <c:tickMarkSkip val="1"/>
        <c:noMultiLvlLbl val="0"/>
      </c:catAx>
      <c:valAx>
        <c:axId val="187904768"/>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18789401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portrait"/>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9.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0.jpeg"/></Relationships>
</file>

<file path=xl/drawings/_rels/drawing17.xml.rels><?xml version="1.0" encoding="UTF-8" standalone="yes"?>
<Relationships xmlns="http://schemas.openxmlformats.org/package/2006/relationships"><Relationship Id="rId3" Type="http://schemas.openxmlformats.org/officeDocument/2006/relationships/image" Target="../media/image21.jpeg"/><Relationship Id="rId2" Type="http://schemas.openxmlformats.org/officeDocument/2006/relationships/chart" Target="../charts/chart2.xml"/><Relationship Id="rId1" Type="http://schemas.openxmlformats.org/officeDocument/2006/relationships/chart" Target="../charts/chart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24.jpeg"/><Relationship Id="rId2" Type="http://schemas.openxmlformats.org/officeDocument/2006/relationships/image" Target="../media/image23.jpeg"/><Relationship Id="rId1" Type="http://schemas.openxmlformats.org/officeDocument/2006/relationships/image" Target="../media/image22.png"/><Relationship Id="rId4" Type="http://schemas.openxmlformats.org/officeDocument/2006/relationships/image" Target="../media/image25.jpeg"/></Relationships>
</file>

<file path=xl/drawings/_rels/drawing19.xml.rels><?xml version="1.0" encoding="UTF-8" standalone="yes"?>
<Relationships xmlns="http://schemas.openxmlformats.org/package/2006/relationships"><Relationship Id="rId3" Type="http://schemas.openxmlformats.org/officeDocument/2006/relationships/image" Target="../media/image23.jpeg"/><Relationship Id="rId2" Type="http://schemas.openxmlformats.org/officeDocument/2006/relationships/image" Target="../media/image27.jpeg"/><Relationship Id="rId1" Type="http://schemas.openxmlformats.org/officeDocument/2006/relationships/image" Target="../media/image2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8.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9.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30.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32.jpeg"/><Relationship Id="rId1" Type="http://schemas.openxmlformats.org/officeDocument/2006/relationships/image" Target="../media/image31.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34.jpeg"/><Relationship Id="rId1" Type="http://schemas.openxmlformats.org/officeDocument/2006/relationships/image" Target="../media/image33.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35.jpeg"/></Relationships>
</file>

<file path=xl/drawings/_rels/drawing26.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chart" Target="../charts/chart4.xml"/><Relationship Id="rId16" Type="http://schemas.openxmlformats.org/officeDocument/2006/relationships/chart" Target="../charts/chart18.xml"/><Relationship Id="rId20" Type="http://schemas.openxmlformats.org/officeDocument/2006/relationships/image" Target="../media/image36.jpeg"/><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chart" Target="../charts/chart17.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3" Type="http://schemas.openxmlformats.org/officeDocument/2006/relationships/image" Target="../media/image37.jpeg"/><Relationship Id="rId2" Type="http://schemas.openxmlformats.org/officeDocument/2006/relationships/chart" Target="../charts/chart23.xml"/><Relationship Id="rId1" Type="http://schemas.openxmlformats.org/officeDocument/2006/relationships/chart" Target="../charts/chart22.xml"/></Relationships>
</file>

<file path=xl/drawings/_rels/drawing28.xml.rels><?xml version="1.0" encoding="UTF-8" standalone="yes"?>
<Relationships xmlns="http://schemas.openxmlformats.org/package/2006/relationships"><Relationship Id="rId3" Type="http://schemas.openxmlformats.org/officeDocument/2006/relationships/image" Target="../media/image38.jpeg"/><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4"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4"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xdr:from>
      <xdr:col>5</xdr:col>
      <xdr:colOff>0</xdr:colOff>
      <xdr:row>22</xdr:row>
      <xdr:rowOff>106680</xdr:rowOff>
    </xdr:from>
    <xdr:to>
      <xdr:col>9</xdr:col>
      <xdr:colOff>601980</xdr:colOff>
      <xdr:row>25</xdr:row>
      <xdr:rowOff>7620</xdr:rowOff>
    </xdr:to>
    <xdr:sp macro="" textlink="">
      <xdr:nvSpPr>
        <xdr:cNvPr id="1837666" name="Rectangle 95">
          <a:extLst>
            <a:ext uri="{FF2B5EF4-FFF2-40B4-BE49-F238E27FC236}">
              <a16:creationId xmlns:a16="http://schemas.microsoft.com/office/drawing/2014/main" id="{00000000-0008-0000-0000-0000620A1C00}"/>
            </a:ext>
          </a:extLst>
        </xdr:cNvPr>
        <xdr:cNvSpPr>
          <a:spLocks noChangeArrowheads="1"/>
        </xdr:cNvSpPr>
      </xdr:nvSpPr>
      <xdr:spPr bwMode="auto">
        <a:xfrm>
          <a:off x="2110740" y="4579620"/>
          <a:ext cx="310134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14</xdr:row>
      <xdr:rowOff>139700</xdr:rowOff>
    </xdr:from>
    <xdr:to>
      <xdr:col>8</xdr:col>
      <xdr:colOff>322580</xdr:colOff>
      <xdr:row>20</xdr:row>
      <xdr:rowOff>66675</xdr:rowOff>
    </xdr:to>
    <xdr:pic>
      <xdr:nvPicPr>
        <xdr:cNvPr id="26" name="Picture 25" descr="New Logo TM">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6700" y="2870200"/>
          <a:ext cx="1494790" cy="110998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6</xdr:row>
          <xdr:rowOff>142875</xdr:rowOff>
        </xdr:from>
        <xdr:to>
          <xdr:col>4</xdr:col>
          <xdr:colOff>104775</xdr:colOff>
          <xdr:row>8</xdr:row>
          <xdr:rowOff>28575</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A00-0000030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xdr:row>
          <xdr:rowOff>142875</xdr:rowOff>
        </xdr:from>
        <xdr:to>
          <xdr:col>4</xdr:col>
          <xdr:colOff>104775</xdr:colOff>
          <xdr:row>9</xdr:row>
          <xdr:rowOff>28575</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A00-0000040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7</xdr:row>
          <xdr:rowOff>142875</xdr:rowOff>
        </xdr:from>
        <xdr:to>
          <xdr:col>9</xdr:col>
          <xdr:colOff>76200</xdr:colOff>
          <xdr:row>9</xdr:row>
          <xdr:rowOff>28575</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0A00-0000050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xdr:row>
          <xdr:rowOff>142875</xdr:rowOff>
        </xdr:from>
        <xdr:to>
          <xdr:col>9</xdr:col>
          <xdr:colOff>76200</xdr:colOff>
          <xdr:row>8</xdr:row>
          <xdr:rowOff>28575</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0A00-0000060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xdr:row>
          <xdr:rowOff>142875</xdr:rowOff>
        </xdr:from>
        <xdr:to>
          <xdr:col>15</xdr:col>
          <xdr:colOff>104775</xdr:colOff>
          <xdr:row>8</xdr:row>
          <xdr:rowOff>28575</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0A00-0000070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xdr:row>
          <xdr:rowOff>142875</xdr:rowOff>
        </xdr:from>
        <xdr:to>
          <xdr:col>15</xdr:col>
          <xdr:colOff>104775</xdr:colOff>
          <xdr:row>9</xdr:row>
          <xdr:rowOff>28575</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0A00-0000080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3</xdr:col>
      <xdr:colOff>114300</xdr:colOff>
      <xdr:row>0</xdr:row>
      <xdr:rowOff>678180</xdr:rowOff>
    </xdr:to>
    <xdr:pic>
      <xdr:nvPicPr>
        <xdr:cNvPr id="9" name="Picture 8" descr="New Logo TM">
          <a:extLst>
            <a:ext uri="{FF2B5EF4-FFF2-40B4-BE49-F238E27FC236}">
              <a16:creationId xmlns:a16="http://schemas.microsoft.com/office/drawing/2014/main" id="{00000000-0008-0000-0A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21080" cy="67818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161925</xdr:colOff>
          <xdr:row>7</xdr:row>
          <xdr:rowOff>9525</xdr:rowOff>
        </xdr:from>
        <xdr:to>
          <xdr:col>6</xdr:col>
          <xdr:colOff>1257300</xdr:colOff>
          <xdr:row>9</xdr:row>
          <xdr:rowOff>28575</xdr:rowOff>
        </xdr:to>
        <xdr:sp macro="" textlink="">
          <xdr:nvSpPr>
            <xdr:cNvPr id="60426" name="Button 10" hidden="1">
              <a:extLst>
                <a:ext uri="{63B3BB69-23CF-44E3-9099-C40C66FF867C}">
                  <a14:compatExt spid="_x0000_s60426"/>
                </a:ext>
                <a:ext uri="{FF2B5EF4-FFF2-40B4-BE49-F238E27FC236}">
                  <a16:creationId xmlns:a16="http://schemas.microsoft.com/office/drawing/2014/main" id="{00000000-0008-0000-0B00-00000AE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FMEA Rankings</a:t>
              </a:r>
            </a:p>
          </xdr:txBody>
        </xdr:sp>
        <xdr:clientData fPrintsWithSheet="0"/>
      </xdr:twoCellAnchor>
    </mc:Choice>
    <mc:Fallback/>
  </mc:AlternateContent>
  <xdr:twoCellAnchor editAs="oneCell">
    <xdr:from>
      <xdr:col>0</xdr:col>
      <xdr:colOff>0</xdr:colOff>
      <xdr:row>0</xdr:row>
      <xdr:rowOff>0</xdr:rowOff>
    </xdr:from>
    <xdr:to>
      <xdr:col>1</xdr:col>
      <xdr:colOff>434340</xdr:colOff>
      <xdr:row>0</xdr:row>
      <xdr:rowOff>678180</xdr:rowOff>
    </xdr:to>
    <xdr:pic>
      <xdr:nvPicPr>
        <xdr:cNvPr id="4" name="Picture 3" descr="New Logo TM">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27760" cy="67818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22860</xdr:colOff>
      <xdr:row>9</xdr:row>
      <xdr:rowOff>22860</xdr:rowOff>
    </xdr:from>
    <xdr:to>
      <xdr:col>1</xdr:col>
      <xdr:colOff>160020</xdr:colOff>
      <xdr:row>9</xdr:row>
      <xdr:rowOff>152400</xdr:rowOff>
    </xdr:to>
    <xdr:sp macro="" textlink="">
      <xdr:nvSpPr>
        <xdr:cNvPr id="1845899" name="Oval 1">
          <a:extLst>
            <a:ext uri="{FF2B5EF4-FFF2-40B4-BE49-F238E27FC236}">
              <a16:creationId xmlns:a16="http://schemas.microsoft.com/office/drawing/2014/main" id="{00000000-0008-0000-0C00-00008B2A1C00}"/>
            </a:ext>
          </a:extLst>
        </xdr:cNvPr>
        <xdr:cNvSpPr>
          <a:spLocks noChangeArrowheads="1"/>
        </xdr:cNvSpPr>
      </xdr:nvSpPr>
      <xdr:spPr bwMode="auto">
        <a:xfrm>
          <a:off x="114300" y="2065020"/>
          <a:ext cx="137160" cy="12954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9</xdr:row>
      <xdr:rowOff>22860</xdr:rowOff>
    </xdr:from>
    <xdr:to>
      <xdr:col>7</xdr:col>
      <xdr:colOff>167640</xdr:colOff>
      <xdr:row>9</xdr:row>
      <xdr:rowOff>152400</xdr:rowOff>
    </xdr:to>
    <xdr:sp macro="" textlink="">
      <xdr:nvSpPr>
        <xdr:cNvPr id="1845900" name="Rectangle 2">
          <a:extLst>
            <a:ext uri="{FF2B5EF4-FFF2-40B4-BE49-F238E27FC236}">
              <a16:creationId xmlns:a16="http://schemas.microsoft.com/office/drawing/2014/main" id="{00000000-0008-0000-0C00-00008C2A1C00}"/>
            </a:ext>
          </a:extLst>
        </xdr:cNvPr>
        <xdr:cNvSpPr>
          <a:spLocks noChangeArrowheads="1"/>
        </xdr:cNvSpPr>
      </xdr:nvSpPr>
      <xdr:spPr bwMode="auto">
        <a:xfrm>
          <a:off x="2766060" y="2065020"/>
          <a:ext cx="129540" cy="1295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426720</xdr:colOff>
      <xdr:row>9</xdr:row>
      <xdr:rowOff>30480</xdr:rowOff>
    </xdr:from>
    <xdr:to>
      <xdr:col>10</xdr:col>
      <xdr:colOff>594360</xdr:colOff>
      <xdr:row>9</xdr:row>
      <xdr:rowOff>152400</xdr:rowOff>
    </xdr:to>
    <xdr:sp macro="" textlink="">
      <xdr:nvSpPr>
        <xdr:cNvPr id="1845901" name="Drawing 3">
          <a:extLst>
            <a:ext uri="{FF2B5EF4-FFF2-40B4-BE49-F238E27FC236}">
              <a16:creationId xmlns:a16="http://schemas.microsoft.com/office/drawing/2014/main" id="{00000000-0008-0000-0C00-00008D2A1C00}"/>
            </a:ext>
          </a:extLst>
        </xdr:cNvPr>
        <xdr:cNvSpPr>
          <a:spLocks/>
        </xdr:cNvSpPr>
      </xdr:nvSpPr>
      <xdr:spPr bwMode="auto">
        <a:xfrm>
          <a:off x="5349240" y="2072640"/>
          <a:ext cx="167640" cy="121920"/>
        </a:xfrm>
        <a:custGeom>
          <a:avLst/>
          <a:gdLst>
            <a:gd name="T0" fmla="*/ 2147483647 w 16384"/>
            <a:gd name="T1" fmla="*/ 2147483647 h 16384"/>
            <a:gd name="T2" fmla="*/ 2147483647 w 16384"/>
            <a:gd name="T3" fmla="*/ 0 h 16384"/>
            <a:gd name="T4" fmla="*/ 0 w 16384"/>
            <a:gd name="T5" fmla="*/ 0 h 16384"/>
            <a:gd name="T6" fmla="*/ 2147483647 w 16384"/>
            <a:gd name="T7" fmla="*/ 2147483647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335280</xdr:colOff>
      <xdr:row>9</xdr:row>
      <xdr:rowOff>0</xdr:rowOff>
    </xdr:from>
    <xdr:to>
      <xdr:col>4</xdr:col>
      <xdr:colOff>91440</xdr:colOff>
      <xdr:row>10</xdr:row>
      <xdr:rowOff>7620</xdr:rowOff>
    </xdr:to>
    <xdr:sp macro="" textlink="">
      <xdr:nvSpPr>
        <xdr:cNvPr id="1845902" name="Drawing 4">
          <a:extLst>
            <a:ext uri="{FF2B5EF4-FFF2-40B4-BE49-F238E27FC236}">
              <a16:creationId xmlns:a16="http://schemas.microsoft.com/office/drawing/2014/main" id="{00000000-0008-0000-0C00-00008E2A1C00}"/>
            </a:ext>
          </a:extLst>
        </xdr:cNvPr>
        <xdr:cNvSpPr>
          <a:spLocks/>
        </xdr:cNvSpPr>
      </xdr:nvSpPr>
      <xdr:spPr bwMode="auto">
        <a:xfrm>
          <a:off x="1188720" y="2042160"/>
          <a:ext cx="137160" cy="175260"/>
        </a:xfrm>
        <a:custGeom>
          <a:avLst/>
          <a:gdLst>
            <a:gd name="T0" fmla="*/ 0 w 16384"/>
            <a:gd name="T1" fmla="*/ 2147483647 h 16384"/>
            <a:gd name="T2" fmla="*/ 0 w 16384"/>
            <a:gd name="T3" fmla="*/ 2147483647 h 16384"/>
            <a:gd name="T4" fmla="*/ 2147483647 w 16384"/>
            <a:gd name="T5" fmla="*/ 2147483647 h 16384"/>
            <a:gd name="T6" fmla="*/ 2147483647 w 16384"/>
            <a:gd name="T7" fmla="*/ 2147483647 h 16384"/>
            <a:gd name="T8" fmla="*/ 2147483647 w 16384"/>
            <a:gd name="T9" fmla="*/ 2147483647 h 16384"/>
            <a:gd name="T10" fmla="*/ 2147483647 w 16384"/>
            <a:gd name="T11" fmla="*/ 0 h 16384"/>
            <a:gd name="T12" fmla="*/ 2147483647 w 16384"/>
            <a:gd name="T13" fmla="*/ 2147483647 h 16384"/>
            <a:gd name="T14" fmla="*/ 0 w 16384"/>
            <a:gd name="T15" fmla="*/ 2147483647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243840</xdr:colOff>
      <xdr:row>13</xdr:row>
      <xdr:rowOff>38100</xdr:rowOff>
    </xdr:from>
    <xdr:to>
      <xdr:col>3</xdr:col>
      <xdr:colOff>0</xdr:colOff>
      <xdr:row>13</xdr:row>
      <xdr:rowOff>160020</xdr:rowOff>
    </xdr:to>
    <xdr:sp macro="" textlink="">
      <xdr:nvSpPr>
        <xdr:cNvPr id="1845903" name="Oval 7">
          <a:extLst>
            <a:ext uri="{FF2B5EF4-FFF2-40B4-BE49-F238E27FC236}">
              <a16:creationId xmlns:a16="http://schemas.microsoft.com/office/drawing/2014/main" id="{00000000-0008-0000-0C00-00008F2A1C00}"/>
            </a:ext>
          </a:extLst>
        </xdr:cNvPr>
        <xdr:cNvSpPr>
          <a:spLocks noChangeArrowheads="1"/>
        </xdr:cNvSpPr>
      </xdr:nvSpPr>
      <xdr:spPr bwMode="auto">
        <a:xfrm>
          <a:off x="716280" y="2583180"/>
          <a:ext cx="137160" cy="1219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99060</xdr:colOff>
      <xdr:row>13</xdr:row>
      <xdr:rowOff>7620</xdr:rowOff>
    </xdr:from>
    <xdr:to>
      <xdr:col>3</xdr:col>
      <xdr:colOff>236220</xdr:colOff>
      <xdr:row>14</xdr:row>
      <xdr:rowOff>0</xdr:rowOff>
    </xdr:to>
    <xdr:sp macro="" textlink="">
      <xdr:nvSpPr>
        <xdr:cNvPr id="1845904" name="Drawing 8">
          <a:extLst>
            <a:ext uri="{FF2B5EF4-FFF2-40B4-BE49-F238E27FC236}">
              <a16:creationId xmlns:a16="http://schemas.microsoft.com/office/drawing/2014/main" id="{00000000-0008-0000-0C00-0000902A1C00}"/>
            </a:ext>
          </a:extLst>
        </xdr:cNvPr>
        <xdr:cNvSpPr>
          <a:spLocks/>
        </xdr:cNvSpPr>
      </xdr:nvSpPr>
      <xdr:spPr bwMode="auto">
        <a:xfrm>
          <a:off x="952500" y="2552700"/>
          <a:ext cx="137160" cy="182880"/>
        </a:xfrm>
        <a:custGeom>
          <a:avLst/>
          <a:gdLst>
            <a:gd name="T0" fmla="*/ 0 w 16384"/>
            <a:gd name="T1" fmla="*/ 2147483647 h 16384"/>
            <a:gd name="T2" fmla="*/ 0 w 16384"/>
            <a:gd name="T3" fmla="*/ 2147483647 h 16384"/>
            <a:gd name="T4" fmla="*/ 2147483647 w 16384"/>
            <a:gd name="T5" fmla="*/ 2147483647 h 16384"/>
            <a:gd name="T6" fmla="*/ 2147483647 w 16384"/>
            <a:gd name="T7" fmla="*/ 2147483647 h 16384"/>
            <a:gd name="T8" fmla="*/ 2147483647 w 16384"/>
            <a:gd name="T9" fmla="*/ 2147483647 h 16384"/>
            <a:gd name="T10" fmla="*/ 2147483647 w 16384"/>
            <a:gd name="T11" fmla="*/ 0 h 16384"/>
            <a:gd name="T12" fmla="*/ 2147483647 w 16384"/>
            <a:gd name="T13" fmla="*/ 2147483647 h 16384"/>
            <a:gd name="T14" fmla="*/ 0 w 16384"/>
            <a:gd name="T15" fmla="*/ 2147483647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13</xdr:row>
      <xdr:rowOff>38100</xdr:rowOff>
    </xdr:from>
    <xdr:to>
      <xdr:col>4</xdr:col>
      <xdr:colOff>129540</xdr:colOff>
      <xdr:row>13</xdr:row>
      <xdr:rowOff>160020</xdr:rowOff>
    </xdr:to>
    <xdr:sp macro="" textlink="">
      <xdr:nvSpPr>
        <xdr:cNvPr id="1845905" name="Rectangle 9">
          <a:extLst>
            <a:ext uri="{FF2B5EF4-FFF2-40B4-BE49-F238E27FC236}">
              <a16:creationId xmlns:a16="http://schemas.microsoft.com/office/drawing/2014/main" id="{00000000-0008-0000-0C00-0000912A1C00}"/>
            </a:ext>
          </a:extLst>
        </xdr:cNvPr>
        <xdr:cNvSpPr>
          <a:spLocks noChangeArrowheads="1"/>
        </xdr:cNvSpPr>
      </xdr:nvSpPr>
      <xdr:spPr bwMode="auto">
        <a:xfrm>
          <a:off x="1234440" y="2583180"/>
          <a:ext cx="129540" cy="12192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144780</xdr:colOff>
      <xdr:row>13</xdr:row>
      <xdr:rowOff>38100</xdr:rowOff>
    </xdr:from>
    <xdr:to>
      <xdr:col>5</xdr:col>
      <xdr:colOff>312420</xdr:colOff>
      <xdr:row>13</xdr:row>
      <xdr:rowOff>152400</xdr:rowOff>
    </xdr:to>
    <xdr:sp macro="" textlink="">
      <xdr:nvSpPr>
        <xdr:cNvPr id="1845906" name="Drawing 10">
          <a:extLst>
            <a:ext uri="{FF2B5EF4-FFF2-40B4-BE49-F238E27FC236}">
              <a16:creationId xmlns:a16="http://schemas.microsoft.com/office/drawing/2014/main" id="{00000000-0008-0000-0C00-0000922A1C00}"/>
            </a:ext>
          </a:extLst>
        </xdr:cNvPr>
        <xdr:cNvSpPr>
          <a:spLocks/>
        </xdr:cNvSpPr>
      </xdr:nvSpPr>
      <xdr:spPr bwMode="auto">
        <a:xfrm>
          <a:off x="1760220" y="2583180"/>
          <a:ext cx="167640" cy="114300"/>
        </a:xfrm>
        <a:custGeom>
          <a:avLst/>
          <a:gdLst>
            <a:gd name="T0" fmla="*/ 2147483647 w 16384"/>
            <a:gd name="T1" fmla="*/ 2147483647 h 16384"/>
            <a:gd name="T2" fmla="*/ 2147483647 w 16384"/>
            <a:gd name="T3" fmla="*/ 0 h 16384"/>
            <a:gd name="T4" fmla="*/ 0 w 16384"/>
            <a:gd name="T5" fmla="*/ 0 h 16384"/>
            <a:gd name="T6" fmla="*/ 2147483647 w 16384"/>
            <a:gd name="T7" fmla="*/ 2147483647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617220</xdr:colOff>
      <xdr:row>9</xdr:row>
      <xdr:rowOff>22860</xdr:rowOff>
    </xdr:from>
    <xdr:to>
      <xdr:col>8</xdr:col>
      <xdr:colOff>731520</xdr:colOff>
      <xdr:row>9</xdr:row>
      <xdr:rowOff>160020</xdr:rowOff>
    </xdr:to>
    <xdr:sp macro="" textlink="">
      <xdr:nvSpPr>
        <xdr:cNvPr id="1845907" name="Drawing 12">
          <a:extLst>
            <a:ext uri="{FF2B5EF4-FFF2-40B4-BE49-F238E27FC236}">
              <a16:creationId xmlns:a16="http://schemas.microsoft.com/office/drawing/2014/main" id="{00000000-0008-0000-0C00-0000932A1C00}"/>
            </a:ext>
          </a:extLst>
        </xdr:cNvPr>
        <xdr:cNvSpPr>
          <a:spLocks/>
        </xdr:cNvSpPr>
      </xdr:nvSpPr>
      <xdr:spPr bwMode="auto">
        <a:xfrm>
          <a:off x="4076700" y="2065020"/>
          <a:ext cx="114300" cy="137160"/>
        </a:xfrm>
        <a:custGeom>
          <a:avLst/>
          <a:gdLst>
            <a:gd name="T0" fmla="*/ 0 w 16384"/>
            <a:gd name="T1" fmla="*/ 2147483647 h 16384"/>
            <a:gd name="T2" fmla="*/ 2147483647 w 16384"/>
            <a:gd name="T3" fmla="*/ 2147483647 h 16384"/>
            <a:gd name="T4" fmla="*/ 2147483647 w 16384"/>
            <a:gd name="T5" fmla="*/ 2147483647 h 16384"/>
            <a:gd name="T6" fmla="*/ 2147483647 w 16384"/>
            <a:gd name="T7" fmla="*/ 2147483647 h 16384"/>
            <a:gd name="T8" fmla="*/ 2147483647 w 16384"/>
            <a:gd name="T9" fmla="*/ 2147483647 h 16384"/>
            <a:gd name="T10" fmla="*/ 2147483647 w 16384"/>
            <a:gd name="T11" fmla="*/ 2147483647 h 16384"/>
            <a:gd name="T12" fmla="*/ 2147483647 w 16384"/>
            <a:gd name="T13" fmla="*/ 2147483647 h 16384"/>
            <a:gd name="T14" fmla="*/ 2147483647 w 16384"/>
            <a:gd name="T15" fmla="*/ 2147483647 h 16384"/>
            <a:gd name="T16" fmla="*/ 2147483647 w 16384"/>
            <a:gd name="T17" fmla="*/ 2147483647 h 16384"/>
            <a:gd name="T18" fmla="*/ 2147483647 w 16384"/>
            <a:gd name="T19" fmla="*/ 2147483647 h 16384"/>
            <a:gd name="T20" fmla="*/ 2147483647 w 16384"/>
            <a:gd name="T21" fmla="*/ 2147483647 h 16384"/>
            <a:gd name="T22" fmla="*/ 2147483647 w 16384"/>
            <a:gd name="T23" fmla="*/ 2147483647 h 16384"/>
            <a:gd name="T24" fmla="*/ 2147483647 w 16384"/>
            <a:gd name="T25" fmla="*/ 2147483647 h 16384"/>
            <a:gd name="T26" fmla="*/ 2147483647 w 16384"/>
            <a:gd name="T27" fmla="*/ 2147483647 h 16384"/>
            <a:gd name="T28" fmla="*/ 2147483647 w 16384"/>
            <a:gd name="T29" fmla="*/ 2147483647 h 16384"/>
            <a:gd name="T30" fmla="*/ 2147483647 w 16384"/>
            <a:gd name="T31" fmla="*/ 2147483647 h 16384"/>
            <a:gd name="T32" fmla="*/ 2147483647 w 16384"/>
            <a:gd name="T33" fmla="*/ 2147483647 h 16384"/>
            <a:gd name="T34" fmla="*/ 2147483647 w 16384"/>
            <a:gd name="T35" fmla="*/ 2147483647 h 16384"/>
            <a:gd name="T36" fmla="*/ 2147483647 w 16384"/>
            <a:gd name="T37" fmla="*/ 2147483647 h 16384"/>
            <a:gd name="T38" fmla="*/ 2147483647 w 16384"/>
            <a:gd name="T39" fmla="*/ 2147483647 h 16384"/>
            <a:gd name="T40" fmla="*/ 2147483647 w 16384"/>
            <a:gd name="T41" fmla="*/ 2147483647 h 16384"/>
            <a:gd name="T42" fmla="*/ 2147483647 w 16384"/>
            <a:gd name="T43" fmla="*/ 2147483647 h 16384"/>
            <a:gd name="T44" fmla="*/ 2147483647 w 16384"/>
            <a:gd name="T45" fmla="*/ 2147483647 h 16384"/>
            <a:gd name="T46" fmla="*/ 2147483647 w 16384"/>
            <a:gd name="T47" fmla="*/ 2147483647 h 16384"/>
            <a:gd name="T48" fmla="*/ 2147483647 w 16384"/>
            <a:gd name="T49" fmla="*/ 2147483647 h 16384"/>
            <a:gd name="T50" fmla="*/ 2147483647 w 16384"/>
            <a:gd name="T51" fmla="*/ 2147483647 h 16384"/>
            <a:gd name="T52" fmla="*/ 2147483647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0 h 16384"/>
            <a:gd name="T72" fmla="*/ 2147483647 w 16384"/>
            <a:gd name="T73" fmla="*/ 2147483647 h 16384"/>
            <a:gd name="T74" fmla="*/ 2147483647 w 16384"/>
            <a:gd name="T75" fmla="*/ 2147483647 h 16384"/>
            <a:gd name="T76" fmla="*/ 0 w 16384"/>
            <a:gd name="T77" fmla="*/ 2147483647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281940</xdr:colOff>
      <xdr:row>13</xdr:row>
      <xdr:rowOff>30480</xdr:rowOff>
    </xdr:from>
    <xdr:to>
      <xdr:col>5</xdr:col>
      <xdr:colOff>38100</xdr:colOff>
      <xdr:row>13</xdr:row>
      <xdr:rowOff>160020</xdr:rowOff>
    </xdr:to>
    <xdr:sp macro="" textlink="">
      <xdr:nvSpPr>
        <xdr:cNvPr id="1845908" name="Drawing 13">
          <a:extLst>
            <a:ext uri="{FF2B5EF4-FFF2-40B4-BE49-F238E27FC236}">
              <a16:creationId xmlns:a16="http://schemas.microsoft.com/office/drawing/2014/main" id="{00000000-0008-0000-0C00-0000942A1C00}"/>
            </a:ext>
          </a:extLst>
        </xdr:cNvPr>
        <xdr:cNvSpPr>
          <a:spLocks/>
        </xdr:cNvSpPr>
      </xdr:nvSpPr>
      <xdr:spPr bwMode="auto">
        <a:xfrm>
          <a:off x="1516380" y="2575560"/>
          <a:ext cx="137160" cy="129540"/>
        </a:xfrm>
        <a:custGeom>
          <a:avLst/>
          <a:gdLst>
            <a:gd name="T0" fmla="*/ 0 w 16384"/>
            <a:gd name="T1" fmla="*/ 2147483647 h 16384"/>
            <a:gd name="T2" fmla="*/ 2147483647 w 16384"/>
            <a:gd name="T3" fmla="*/ 2147483647 h 16384"/>
            <a:gd name="T4" fmla="*/ 2147483647 w 16384"/>
            <a:gd name="T5" fmla="*/ 2147483647 h 16384"/>
            <a:gd name="T6" fmla="*/ 2147483647 w 16384"/>
            <a:gd name="T7" fmla="*/ 2147483647 h 16384"/>
            <a:gd name="T8" fmla="*/ 2147483647 w 16384"/>
            <a:gd name="T9" fmla="*/ 2147483647 h 16384"/>
            <a:gd name="T10" fmla="*/ 2147483647 w 16384"/>
            <a:gd name="T11" fmla="*/ 2147483647 h 16384"/>
            <a:gd name="T12" fmla="*/ 2147483647 w 16384"/>
            <a:gd name="T13" fmla="*/ 2147483647 h 16384"/>
            <a:gd name="T14" fmla="*/ 2147483647 w 16384"/>
            <a:gd name="T15" fmla="*/ 2147483647 h 16384"/>
            <a:gd name="T16" fmla="*/ 2147483647 w 16384"/>
            <a:gd name="T17" fmla="*/ 2147483647 h 16384"/>
            <a:gd name="T18" fmla="*/ 2147483647 w 16384"/>
            <a:gd name="T19" fmla="*/ 2147483647 h 16384"/>
            <a:gd name="T20" fmla="*/ 2147483647 w 16384"/>
            <a:gd name="T21" fmla="*/ 2147483647 h 16384"/>
            <a:gd name="T22" fmla="*/ 2147483647 w 16384"/>
            <a:gd name="T23" fmla="*/ 2147483647 h 16384"/>
            <a:gd name="T24" fmla="*/ 2147483647 w 16384"/>
            <a:gd name="T25" fmla="*/ 2147483647 h 16384"/>
            <a:gd name="T26" fmla="*/ 2147483647 w 16384"/>
            <a:gd name="T27" fmla="*/ 2147483647 h 16384"/>
            <a:gd name="T28" fmla="*/ 2147483647 w 16384"/>
            <a:gd name="T29" fmla="*/ 2147483647 h 16384"/>
            <a:gd name="T30" fmla="*/ 2147483647 w 16384"/>
            <a:gd name="T31" fmla="*/ 2147483647 h 16384"/>
            <a:gd name="T32" fmla="*/ 2147483647 w 16384"/>
            <a:gd name="T33" fmla="*/ 2147483647 h 16384"/>
            <a:gd name="T34" fmla="*/ 2147483647 w 16384"/>
            <a:gd name="T35" fmla="*/ 2147483647 h 16384"/>
            <a:gd name="T36" fmla="*/ 2147483647 w 16384"/>
            <a:gd name="T37" fmla="*/ 2147483647 h 16384"/>
            <a:gd name="T38" fmla="*/ 2147483647 w 16384"/>
            <a:gd name="T39" fmla="*/ 2147483647 h 16384"/>
            <a:gd name="T40" fmla="*/ 2147483647 w 16384"/>
            <a:gd name="T41" fmla="*/ 2147483647 h 16384"/>
            <a:gd name="T42" fmla="*/ 2147483647 w 16384"/>
            <a:gd name="T43" fmla="*/ 2147483647 h 16384"/>
            <a:gd name="T44" fmla="*/ 2147483647 w 16384"/>
            <a:gd name="T45" fmla="*/ 2147483647 h 16384"/>
            <a:gd name="T46" fmla="*/ 2147483647 w 16384"/>
            <a:gd name="T47" fmla="*/ 2147483647 h 16384"/>
            <a:gd name="T48" fmla="*/ 2147483647 w 16384"/>
            <a:gd name="T49" fmla="*/ 2147483647 h 16384"/>
            <a:gd name="T50" fmla="*/ 2147483647 w 16384"/>
            <a:gd name="T51" fmla="*/ 2147483647 h 16384"/>
            <a:gd name="T52" fmla="*/ 2147483647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0 h 16384"/>
            <a:gd name="T72" fmla="*/ 2147483647 w 16384"/>
            <a:gd name="T73" fmla="*/ 2147483647 h 16384"/>
            <a:gd name="T74" fmla="*/ 2147483647 w 16384"/>
            <a:gd name="T75" fmla="*/ 2147483647 h 16384"/>
            <a:gd name="T76" fmla="*/ 0 w 16384"/>
            <a:gd name="T77" fmla="*/ 2147483647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106680</xdr:colOff>
      <xdr:row>15</xdr:row>
      <xdr:rowOff>121918</xdr:rowOff>
    </xdr:from>
    <xdr:to>
      <xdr:col>4</xdr:col>
      <xdr:colOff>272026</xdr:colOff>
      <xdr:row>17</xdr:row>
      <xdr:rowOff>51198</xdr:rowOff>
    </xdr:to>
    <xdr:grpSp>
      <xdr:nvGrpSpPr>
        <xdr:cNvPr id="1845909" name="Group 39">
          <a:extLst>
            <a:ext uri="{FF2B5EF4-FFF2-40B4-BE49-F238E27FC236}">
              <a16:creationId xmlns:a16="http://schemas.microsoft.com/office/drawing/2014/main" id="{00000000-0008-0000-0C00-0000952A1C00}"/>
            </a:ext>
          </a:extLst>
        </xdr:cNvPr>
        <xdr:cNvGrpSpPr>
          <a:grpSpLocks/>
        </xdr:cNvGrpSpPr>
      </xdr:nvGrpSpPr>
      <xdr:grpSpPr bwMode="auto">
        <a:xfrm>
          <a:off x="573405" y="2931793"/>
          <a:ext cx="908296" cy="253130"/>
          <a:chOff x="352425" y="2905125"/>
          <a:chExt cx="882335" cy="245074"/>
        </a:xfrm>
      </xdr:grpSpPr>
      <xdr:sp macro="" textlink="">
        <xdr:nvSpPr>
          <xdr:cNvPr id="1845923" name="Oval 1">
            <a:extLst>
              <a:ext uri="{FF2B5EF4-FFF2-40B4-BE49-F238E27FC236}">
                <a16:creationId xmlns:a16="http://schemas.microsoft.com/office/drawing/2014/main" id="{00000000-0008-0000-0C00-0000A32A1C00}"/>
              </a:ext>
            </a:extLst>
          </xdr:cNvPr>
          <xdr:cNvSpPr>
            <a:spLocks noChangeArrowheads="1"/>
          </xdr:cNvSpPr>
        </xdr:nvSpPr>
        <xdr:spPr bwMode="auto">
          <a:xfrm>
            <a:off x="352425" y="2971800"/>
            <a:ext cx="133350"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8" name="TextBox 37">
            <a:extLst>
              <a:ext uri="{FF2B5EF4-FFF2-40B4-BE49-F238E27FC236}">
                <a16:creationId xmlns:a16="http://schemas.microsoft.com/office/drawing/2014/main" id="{00000000-0008-0000-0C00-000026000000}"/>
              </a:ext>
            </a:extLst>
          </xdr:cNvPr>
          <xdr:cNvSpPr txBox="1"/>
        </xdr:nvSpPr>
        <xdr:spPr>
          <a:xfrm>
            <a:off x="504678" y="2905125"/>
            <a:ext cx="730082" cy="2450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Operation</a:t>
            </a:r>
          </a:p>
        </xdr:txBody>
      </xdr:sp>
    </xdr:grpSp>
    <xdr:clientData/>
  </xdr:twoCellAnchor>
  <xdr:twoCellAnchor>
    <xdr:from>
      <xdr:col>2</xdr:col>
      <xdr:colOff>91440</xdr:colOff>
      <xdr:row>17</xdr:row>
      <xdr:rowOff>137165</xdr:rowOff>
    </xdr:from>
    <xdr:to>
      <xdr:col>5</xdr:col>
      <xdr:colOff>133312</xdr:colOff>
      <xdr:row>19</xdr:row>
      <xdr:rowOff>66445</xdr:rowOff>
    </xdr:to>
    <xdr:grpSp>
      <xdr:nvGrpSpPr>
        <xdr:cNvPr id="1845910" name="Group 46">
          <a:extLst>
            <a:ext uri="{FF2B5EF4-FFF2-40B4-BE49-F238E27FC236}">
              <a16:creationId xmlns:a16="http://schemas.microsoft.com/office/drawing/2014/main" id="{00000000-0008-0000-0C00-0000962A1C00}"/>
            </a:ext>
          </a:extLst>
        </xdr:cNvPr>
        <xdr:cNvGrpSpPr>
          <a:grpSpLocks/>
        </xdr:cNvGrpSpPr>
      </xdr:nvGrpSpPr>
      <xdr:grpSpPr bwMode="auto">
        <a:xfrm>
          <a:off x="558165" y="3270890"/>
          <a:ext cx="1156297" cy="253130"/>
          <a:chOff x="361950" y="3124200"/>
          <a:chExt cx="1167485" cy="242513"/>
        </a:xfrm>
      </xdr:grpSpPr>
      <xdr:sp macro="" textlink="">
        <xdr:nvSpPr>
          <xdr:cNvPr id="1845921" name="Drawing 4">
            <a:extLst>
              <a:ext uri="{FF2B5EF4-FFF2-40B4-BE49-F238E27FC236}">
                <a16:creationId xmlns:a16="http://schemas.microsoft.com/office/drawing/2014/main" id="{00000000-0008-0000-0C00-0000A12A1C00}"/>
              </a:ext>
            </a:extLst>
          </xdr:cNvPr>
          <xdr:cNvSpPr>
            <a:spLocks/>
          </xdr:cNvSpPr>
        </xdr:nvSpPr>
        <xdr:spPr bwMode="auto">
          <a:xfrm>
            <a:off x="361950" y="3162300"/>
            <a:ext cx="133350" cy="171450"/>
          </a:xfrm>
          <a:custGeom>
            <a:avLst/>
            <a:gdLst>
              <a:gd name="T0" fmla="*/ 0 w 16384"/>
              <a:gd name="T1" fmla="*/ 2147483647 h 16384"/>
              <a:gd name="T2" fmla="*/ 0 w 16384"/>
              <a:gd name="T3" fmla="*/ 2147483647 h 16384"/>
              <a:gd name="T4" fmla="*/ 2147483647 w 16384"/>
              <a:gd name="T5" fmla="*/ 2147483647 h 16384"/>
              <a:gd name="T6" fmla="*/ 2147483647 w 16384"/>
              <a:gd name="T7" fmla="*/ 2147483647 h 16384"/>
              <a:gd name="T8" fmla="*/ 2147483647 w 16384"/>
              <a:gd name="T9" fmla="*/ 2147483647 h 16384"/>
              <a:gd name="T10" fmla="*/ 2147483647 w 16384"/>
              <a:gd name="T11" fmla="*/ 0 h 16384"/>
              <a:gd name="T12" fmla="*/ 2147483647 w 16384"/>
              <a:gd name="T13" fmla="*/ 2147483647 h 16384"/>
              <a:gd name="T14" fmla="*/ 0 w 16384"/>
              <a:gd name="T15" fmla="*/ 2147483647 h 16384"/>
              <a:gd name="T16" fmla="*/ 0 60000 65536"/>
              <a:gd name="T17" fmla="*/ 0 60000 65536"/>
              <a:gd name="T18" fmla="*/ 0 60000 65536"/>
              <a:gd name="T19" fmla="*/ 0 60000 65536"/>
              <a:gd name="T20" fmla="*/ 0 60000 65536"/>
              <a:gd name="T21" fmla="*/ 0 60000 65536"/>
              <a:gd name="T22" fmla="*/ 0 60000 65536"/>
              <a:gd name="T23" fmla="*/ 0 60000 65536"/>
              <a:gd name="T24" fmla="*/ 0 w 16384"/>
              <a:gd name="T25" fmla="*/ 0 h 16384"/>
              <a:gd name="T26" fmla="*/ 16384 w 16384"/>
              <a:gd name="T27" fmla="*/ 16384 h 1638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 name="TextBox 38">
            <a:extLst>
              <a:ext uri="{FF2B5EF4-FFF2-40B4-BE49-F238E27FC236}">
                <a16:creationId xmlns:a16="http://schemas.microsoft.com/office/drawing/2014/main" id="{00000000-0008-0000-0C00-000027000000}"/>
              </a:ext>
            </a:extLst>
          </xdr:cNvPr>
          <xdr:cNvSpPr txBox="1"/>
        </xdr:nvSpPr>
        <xdr:spPr>
          <a:xfrm>
            <a:off x="504605" y="3124200"/>
            <a:ext cx="1024830" cy="24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Transportation</a:t>
            </a:r>
          </a:p>
        </xdr:txBody>
      </xdr:sp>
    </xdr:grpSp>
    <xdr:clientData/>
  </xdr:twoCellAnchor>
  <xdr:twoCellAnchor>
    <xdr:from>
      <xdr:col>2</xdr:col>
      <xdr:colOff>76200</xdr:colOff>
      <xdr:row>19</xdr:row>
      <xdr:rowOff>137164</xdr:rowOff>
    </xdr:from>
    <xdr:to>
      <xdr:col>4</xdr:col>
      <xdr:colOff>278641</xdr:colOff>
      <xdr:row>21</xdr:row>
      <xdr:rowOff>66444</xdr:rowOff>
    </xdr:to>
    <xdr:grpSp>
      <xdr:nvGrpSpPr>
        <xdr:cNvPr id="1845911" name="Group 43">
          <a:extLst>
            <a:ext uri="{FF2B5EF4-FFF2-40B4-BE49-F238E27FC236}">
              <a16:creationId xmlns:a16="http://schemas.microsoft.com/office/drawing/2014/main" id="{00000000-0008-0000-0C00-0000972A1C00}"/>
            </a:ext>
          </a:extLst>
        </xdr:cNvPr>
        <xdr:cNvGrpSpPr>
          <a:grpSpLocks/>
        </xdr:cNvGrpSpPr>
      </xdr:nvGrpSpPr>
      <xdr:grpSpPr bwMode="auto">
        <a:xfrm>
          <a:off x="542925" y="3594739"/>
          <a:ext cx="945391" cy="253130"/>
          <a:chOff x="342900" y="3343275"/>
          <a:chExt cx="942920" cy="243944"/>
        </a:xfrm>
      </xdr:grpSpPr>
      <xdr:sp macro="" textlink="">
        <xdr:nvSpPr>
          <xdr:cNvPr id="1845919" name="Rectangle 2">
            <a:extLst>
              <a:ext uri="{FF2B5EF4-FFF2-40B4-BE49-F238E27FC236}">
                <a16:creationId xmlns:a16="http://schemas.microsoft.com/office/drawing/2014/main" id="{00000000-0008-0000-0C00-00009F2A1C00}"/>
              </a:ext>
            </a:extLst>
          </xdr:cNvPr>
          <xdr:cNvSpPr>
            <a:spLocks noChangeArrowheads="1"/>
          </xdr:cNvSpPr>
        </xdr:nvSpPr>
        <xdr:spPr bwMode="auto">
          <a:xfrm>
            <a:off x="342900" y="3409950"/>
            <a:ext cx="123825" cy="1238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1" name="TextBox 40">
            <a:extLst>
              <a:ext uri="{FF2B5EF4-FFF2-40B4-BE49-F238E27FC236}">
                <a16:creationId xmlns:a16="http://schemas.microsoft.com/office/drawing/2014/main" id="{00000000-0008-0000-0C00-000029000000}"/>
              </a:ext>
            </a:extLst>
          </xdr:cNvPr>
          <xdr:cNvSpPr txBox="1"/>
        </xdr:nvSpPr>
        <xdr:spPr>
          <a:xfrm>
            <a:off x="521699" y="3343275"/>
            <a:ext cx="764121" cy="243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Inspection</a:t>
            </a:r>
          </a:p>
        </xdr:txBody>
      </xdr:sp>
    </xdr:grpSp>
    <xdr:clientData/>
  </xdr:twoCellAnchor>
  <xdr:twoCellAnchor>
    <xdr:from>
      <xdr:col>2</xdr:col>
      <xdr:colOff>106680</xdr:colOff>
      <xdr:row>22</xdr:row>
      <xdr:rowOff>22860</xdr:rowOff>
    </xdr:from>
    <xdr:to>
      <xdr:col>4</xdr:col>
      <xdr:colOff>17844</xdr:colOff>
      <xdr:row>23</xdr:row>
      <xdr:rowOff>119780</xdr:rowOff>
    </xdr:to>
    <xdr:grpSp>
      <xdr:nvGrpSpPr>
        <xdr:cNvPr id="1845912" name="Group 44">
          <a:extLst>
            <a:ext uri="{FF2B5EF4-FFF2-40B4-BE49-F238E27FC236}">
              <a16:creationId xmlns:a16="http://schemas.microsoft.com/office/drawing/2014/main" id="{00000000-0008-0000-0C00-0000982A1C00}"/>
            </a:ext>
          </a:extLst>
        </xdr:cNvPr>
        <xdr:cNvGrpSpPr>
          <a:grpSpLocks/>
        </xdr:cNvGrpSpPr>
      </xdr:nvGrpSpPr>
      <xdr:grpSpPr bwMode="auto">
        <a:xfrm>
          <a:off x="573405" y="3966210"/>
          <a:ext cx="654114" cy="258845"/>
          <a:chOff x="342900" y="3562350"/>
          <a:chExt cx="659807" cy="248025"/>
        </a:xfrm>
      </xdr:grpSpPr>
      <xdr:sp macro="" textlink="">
        <xdr:nvSpPr>
          <xdr:cNvPr id="1845917" name="Drawing 12">
            <a:extLst>
              <a:ext uri="{FF2B5EF4-FFF2-40B4-BE49-F238E27FC236}">
                <a16:creationId xmlns:a16="http://schemas.microsoft.com/office/drawing/2014/main" id="{00000000-0008-0000-0C00-00009D2A1C00}"/>
              </a:ext>
            </a:extLst>
          </xdr:cNvPr>
          <xdr:cNvSpPr>
            <a:spLocks/>
          </xdr:cNvSpPr>
        </xdr:nvSpPr>
        <xdr:spPr bwMode="auto">
          <a:xfrm>
            <a:off x="342900" y="3629025"/>
            <a:ext cx="133350" cy="133350"/>
          </a:xfrm>
          <a:custGeom>
            <a:avLst/>
            <a:gdLst>
              <a:gd name="T0" fmla="*/ 0 w 16384"/>
              <a:gd name="T1" fmla="*/ 2147483647 h 16384"/>
              <a:gd name="T2" fmla="*/ 2147483647 w 16384"/>
              <a:gd name="T3" fmla="*/ 2147483647 h 16384"/>
              <a:gd name="T4" fmla="*/ 2147483647 w 16384"/>
              <a:gd name="T5" fmla="*/ 2147483647 h 16384"/>
              <a:gd name="T6" fmla="*/ 2147483647 w 16384"/>
              <a:gd name="T7" fmla="*/ 2147483647 h 16384"/>
              <a:gd name="T8" fmla="*/ 2147483647 w 16384"/>
              <a:gd name="T9" fmla="*/ 2147483647 h 16384"/>
              <a:gd name="T10" fmla="*/ 2147483647 w 16384"/>
              <a:gd name="T11" fmla="*/ 2147483647 h 16384"/>
              <a:gd name="T12" fmla="*/ 2147483647 w 16384"/>
              <a:gd name="T13" fmla="*/ 2147483647 h 16384"/>
              <a:gd name="T14" fmla="*/ 2147483647 w 16384"/>
              <a:gd name="T15" fmla="*/ 2147483647 h 16384"/>
              <a:gd name="T16" fmla="*/ 2147483647 w 16384"/>
              <a:gd name="T17" fmla="*/ 2147483647 h 16384"/>
              <a:gd name="T18" fmla="*/ 2147483647 w 16384"/>
              <a:gd name="T19" fmla="*/ 2147483647 h 16384"/>
              <a:gd name="T20" fmla="*/ 2147483647 w 16384"/>
              <a:gd name="T21" fmla="*/ 2147483647 h 16384"/>
              <a:gd name="T22" fmla="*/ 2147483647 w 16384"/>
              <a:gd name="T23" fmla="*/ 2147483647 h 16384"/>
              <a:gd name="T24" fmla="*/ 2147483647 w 16384"/>
              <a:gd name="T25" fmla="*/ 2147483647 h 16384"/>
              <a:gd name="T26" fmla="*/ 2147483647 w 16384"/>
              <a:gd name="T27" fmla="*/ 2147483647 h 16384"/>
              <a:gd name="T28" fmla="*/ 2147483647 w 16384"/>
              <a:gd name="T29" fmla="*/ 2147483647 h 16384"/>
              <a:gd name="T30" fmla="*/ 2147483647 w 16384"/>
              <a:gd name="T31" fmla="*/ 2147483647 h 16384"/>
              <a:gd name="T32" fmla="*/ 2147483647 w 16384"/>
              <a:gd name="T33" fmla="*/ 2147483647 h 16384"/>
              <a:gd name="T34" fmla="*/ 2147483647 w 16384"/>
              <a:gd name="T35" fmla="*/ 2147483647 h 16384"/>
              <a:gd name="T36" fmla="*/ 2147483647 w 16384"/>
              <a:gd name="T37" fmla="*/ 2147483647 h 16384"/>
              <a:gd name="T38" fmla="*/ 2147483647 w 16384"/>
              <a:gd name="T39" fmla="*/ 2147483647 h 16384"/>
              <a:gd name="T40" fmla="*/ 2147483647 w 16384"/>
              <a:gd name="T41" fmla="*/ 2147483647 h 16384"/>
              <a:gd name="T42" fmla="*/ 2147483647 w 16384"/>
              <a:gd name="T43" fmla="*/ 2147483647 h 16384"/>
              <a:gd name="T44" fmla="*/ 2147483647 w 16384"/>
              <a:gd name="T45" fmla="*/ 2147483647 h 16384"/>
              <a:gd name="T46" fmla="*/ 2147483647 w 16384"/>
              <a:gd name="T47" fmla="*/ 2147483647 h 16384"/>
              <a:gd name="T48" fmla="*/ 2147483647 w 16384"/>
              <a:gd name="T49" fmla="*/ 2147483647 h 16384"/>
              <a:gd name="T50" fmla="*/ 2147483647 w 16384"/>
              <a:gd name="T51" fmla="*/ 2147483647 h 16384"/>
              <a:gd name="T52" fmla="*/ 2147483647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0 h 16384"/>
              <a:gd name="T72" fmla="*/ 2147483647 w 16384"/>
              <a:gd name="T73" fmla="*/ 2147483647 h 16384"/>
              <a:gd name="T74" fmla="*/ 2147483647 w 16384"/>
              <a:gd name="T75" fmla="*/ 2147483647 h 16384"/>
              <a:gd name="T76" fmla="*/ 0 w 16384"/>
              <a:gd name="T77" fmla="*/ 2147483647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w 16384"/>
              <a:gd name="T118" fmla="*/ 0 h 16384"/>
              <a:gd name="T119" fmla="*/ 16384 w 16384"/>
              <a:gd name="T120" fmla="*/ 16384 h 16384"/>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T117" t="T118" r="T119" b="T120"/>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2" name="TextBox 41">
            <a:extLst>
              <a:ext uri="{FF2B5EF4-FFF2-40B4-BE49-F238E27FC236}">
                <a16:creationId xmlns:a16="http://schemas.microsoft.com/office/drawing/2014/main" id="{00000000-0008-0000-0C00-00002A000000}"/>
              </a:ext>
            </a:extLst>
          </xdr:cNvPr>
          <xdr:cNvSpPr txBox="1"/>
        </xdr:nvSpPr>
        <xdr:spPr>
          <a:xfrm>
            <a:off x="507214" y="3562350"/>
            <a:ext cx="495493" cy="248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Delay</a:t>
            </a:r>
          </a:p>
        </xdr:txBody>
      </xdr:sp>
    </xdr:grpSp>
    <xdr:clientData/>
  </xdr:twoCellAnchor>
  <xdr:twoCellAnchor>
    <xdr:from>
      <xdr:col>2</xdr:col>
      <xdr:colOff>91440</xdr:colOff>
      <xdr:row>24</xdr:row>
      <xdr:rowOff>22864</xdr:rowOff>
    </xdr:from>
    <xdr:to>
      <xdr:col>4</xdr:col>
      <xdr:colOff>167330</xdr:colOff>
      <xdr:row>25</xdr:row>
      <xdr:rowOff>119784</xdr:rowOff>
    </xdr:to>
    <xdr:grpSp>
      <xdr:nvGrpSpPr>
        <xdr:cNvPr id="1845913" name="Group 45">
          <a:extLst>
            <a:ext uri="{FF2B5EF4-FFF2-40B4-BE49-F238E27FC236}">
              <a16:creationId xmlns:a16="http://schemas.microsoft.com/office/drawing/2014/main" id="{00000000-0008-0000-0C00-0000992A1C00}"/>
            </a:ext>
          </a:extLst>
        </xdr:cNvPr>
        <xdr:cNvGrpSpPr>
          <a:grpSpLocks/>
        </xdr:cNvGrpSpPr>
      </xdr:nvGrpSpPr>
      <xdr:grpSpPr bwMode="auto">
        <a:xfrm>
          <a:off x="558165" y="4290064"/>
          <a:ext cx="818840" cy="258845"/>
          <a:chOff x="314325" y="3790950"/>
          <a:chExt cx="798953" cy="243944"/>
        </a:xfrm>
      </xdr:grpSpPr>
      <xdr:sp macro="" textlink="">
        <xdr:nvSpPr>
          <xdr:cNvPr id="1845915" name="Drawing 3">
            <a:extLst>
              <a:ext uri="{FF2B5EF4-FFF2-40B4-BE49-F238E27FC236}">
                <a16:creationId xmlns:a16="http://schemas.microsoft.com/office/drawing/2014/main" id="{00000000-0008-0000-0C00-00009B2A1C00}"/>
              </a:ext>
            </a:extLst>
          </xdr:cNvPr>
          <xdr:cNvSpPr>
            <a:spLocks/>
          </xdr:cNvSpPr>
        </xdr:nvSpPr>
        <xdr:spPr bwMode="auto">
          <a:xfrm>
            <a:off x="314325" y="3867150"/>
            <a:ext cx="161925" cy="114300"/>
          </a:xfrm>
          <a:custGeom>
            <a:avLst/>
            <a:gdLst>
              <a:gd name="T0" fmla="*/ 2147483647 w 16384"/>
              <a:gd name="T1" fmla="*/ 2147483647 h 16384"/>
              <a:gd name="T2" fmla="*/ 2147483647 w 16384"/>
              <a:gd name="T3" fmla="*/ 0 h 16384"/>
              <a:gd name="T4" fmla="*/ 0 w 16384"/>
              <a:gd name="T5" fmla="*/ 0 h 16384"/>
              <a:gd name="T6" fmla="*/ 2147483647 w 16384"/>
              <a:gd name="T7" fmla="*/ 2147483647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 name="TextBox 42">
            <a:extLst>
              <a:ext uri="{FF2B5EF4-FFF2-40B4-BE49-F238E27FC236}">
                <a16:creationId xmlns:a16="http://schemas.microsoft.com/office/drawing/2014/main" id="{00000000-0008-0000-0C00-00002B000000}"/>
              </a:ext>
            </a:extLst>
          </xdr:cNvPr>
          <xdr:cNvSpPr txBox="1"/>
        </xdr:nvSpPr>
        <xdr:spPr>
          <a:xfrm>
            <a:off x="517770" y="3790950"/>
            <a:ext cx="595508" cy="243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Storage</a:t>
            </a:r>
          </a:p>
        </xdr:txBody>
      </xdr:sp>
    </xdr:grpSp>
    <xdr:clientData/>
  </xdr:twoCellAnchor>
  <xdr:twoCellAnchor editAs="oneCell">
    <xdr:from>
      <xdr:col>0</xdr:col>
      <xdr:colOff>0</xdr:colOff>
      <xdr:row>0</xdr:row>
      <xdr:rowOff>0</xdr:rowOff>
    </xdr:from>
    <xdr:to>
      <xdr:col>3</xdr:col>
      <xdr:colOff>205740</xdr:colOff>
      <xdr:row>0</xdr:row>
      <xdr:rowOff>685800</xdr:rowOff>
    </xdr:to>
    <xdr:pic>
      <xdr:nvPicPr>
        <xdr:cNvPr id="28" name="Picture 27" descr="New Logo TM">
          <a:extLst>
            <a:ext uri="{FF2B5EF4-FFF2-40B4-BE49-F238E27FC236}">
              <a16:creationId xmlns:a16="http://schemas.microsoft.com/office/drawing/2014/main" id="{00000000-0008-0000-0C00-00001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59180" cy="6858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28575</xdr:colOff>
          <xdr:row>8</xdr:row>
          <xdr:rowOff>47625</xdr:rowOff>
        </xdr:from>
        <xdr:to>
          <xdr:col>6</xdr:col>
          <xdr:colOff>1133475</xdr:colOff>
          <xdr:row>10</xdr:row>
          <xdr:rowOff>66675</xdr:rowOff>
        </xdr:to>
        <xdr:sp macro="" textlink="">
          <xdr:nvSpPr>
            <xdr:cNvPr id="101383" name="Button 7" hidden="1">
              <a:extLst>
                <a:ext uri="{63B3BB69-23CF-44E3-9099-C40C66FF867C}">
                  <a14:compatExt spid="_x0000_s101383"/>
                </a:ext>
                <a:ext uri="{FF2B5EF4-FFF2-40B4-BE49-F238E27FC236}">
                  <a16:creationId xmlns:a16="http://schemas.microsoft.com/office/drawing/2014/main" id="{00000000-0008-0000-0D00-0000078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FMEA Rankings</a:t>
              </a:r>
            </a:p>
          </xdr:txBody>
        </xdr:sp>
        <xdr:clientData fPrintsWithSheet="0"/>
      </xdr:twoCellAnchor>
    </mc:Choice>
    <mc:Fallback/>
  </mc:AlternateContent>
  <xdr:twoCellAnchor editAs="oneCell">
    <xdr:from>
      <xdr:col>0</xdr:col>
      <xdr:colOff>0</xdr:colOff>
      <xdr:row>0</xdr:row>
      <xdr:rowOff>0</xdr:rowOff>
    </xdr:from>
    <xdr:to>
      <xdr:col>1</xdr:col>
      <xdr:colOff>350520</xdr:colOff>
      <xdr:row>0</xdr:row>
      <xdr:rowOff>693420</xdr:rowOff>
    </xdr:to>
    <xdr:pic>
      <xdr:nvPicPr>
        <xdr:cNvPr id="4" name="Picture 3" descr="New Logo TM">
          <a:extLst>
            <a:ext uri="{FF2B5EF4-FFF2-40B4-BE49-F238E27FC236}">
              <a16:creationId xmlns:a16="http://schemas.microsoft.com/office/drawing/2014/main" id="{00000000-0008-0000-0D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3960" cy="6934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0</xdr:rowOff>
        </xdr:from>
        <xdr:to>
          <xdr:col>1</xdr:col>
          <xdr:colOff>600075</xdr:colOff>
          <xdr:row>1</xdr:row>
          <xdr:rowOff>219075</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E00-000003F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Prototype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xdr:row>
          <xdr:rowOff>0</xdr:rowOff>
        </xdr:from>
        <xdr:to>
          <xdr:col>3</xdr:col>
          <xdr:colOff>0</xdr:colOff>
          <xdr:row>1</xdr:row>
          <xdr:rowOff>219075</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E00-000004F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Pre-Launch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xdr:row>
          <xdr:rowOff>0</xdr:rowOff>
        </xdr:from>
        <xdr:to>
          <xdr:col>5</xdr:col>
          <xdr:colOff>257175</xdr:colOff>
          <xdr:row>1</xdr:row>
          <xdr:rowOff>219075</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E00-000005F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Production</a:t>
              </a:r>
            </a:p>
          </xdr:txBody>
        </xdr:sp>
        <xdr:clientData fLocksWithSheet="0"/>
      </xdr:twoCellAnchor>
    </mc:Choice>
    <mc:Fallback/>
  </mc:AlternateContent>
  <xdr:twoCellAnchor editAs="oneCell">
    <xdr:from>
      <xdr:col>0</xdr:col>
      <xdr:colOff>106680</xdr:colOff>
      <xdr:row>0</xdr:row>
      <xdr:rowOff>38100</xdr:rowOff>
    </xdr:from>
    <xdr:to>
      <xdr:col>1</xdr:col>
      <xdr:colOff>624840</xdr:colOff>
      <xdr:row>0</xdr:row>
      <xdr:rowOff>708660</xdr:rowOff>
    </xdr:to>
    <xdr:pic>
      <xdr:nvPicPr>
        <xdr:cNvPr id="6" name="Picture 5" descr="New Logo TM">
          <a:extLst>
            <a:ext uri="{FF2B5EF4-FFF2-40B4-BE49-F238E27FC236}">
              <a16:creationId xmlns:a16="http://schemas.microsoft.com/office/drawing/2014/main" id="{00000000-0008-0000-0E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80" y="38100"/>
          <a:ext cx="1036320" cy="67056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7</xdr:col>
      <xdr:colOff>281940</xdr:colOff>
      <xdr:row>10</xdr:row>
      <xdr:rowOff>365760</xdr:rowOff>
    </xdr:from>
    <xdr:to>
      <xdr:col>7</xdr:col>
      <xdr:colOff>281940</xdr:colOff>
      <xdr:row>10</xdr:row>
      <xdr:rowOff>365760</xdr:rowOff>
    </xdr:to>
    <xdr:sp macro="" textlink="">
      <xdr:nvSpPr>
        <xdr:cNvPr id="1846398" name="Line 1">
          <a:extLst>
            <a:ext uri="{FF2B5EF4-FFF2-40B4-BE49-F238E27FC236}">
              <a16:creationId xmlns:a16="http://schemas.microsoft.com/office/drawing/2014/main" id="{00000000-0008-0000-0F00-00007E2C1C00}"/>
            </a:ext>
          </a:extLst>
        </xdr:cNvPr>
        <xdr:cNvSpPr>
          <a:spLocks noChangeShapeType="1"/>
        </xdr:cNvSpPr>
      </xdr:nvSpPr>
      <xdr:spPr bwMode="auto">
        <a:xfrm>
          <a:off x="4587240" y="25374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9</xdr:row>
      <xdr:rowOff>350520</xdr:rowOff>
    </xdr:from>
    <xdr:to>
      <xdr:col>7</xdr:col>
      <xdr:colOff>281940</xdr:colOff>
      <xdr:row>9</xdr:row>
      <xdr:rowOff>350520</xdr:rowOff>
    </xdr:to>
    <xdr:sp macro="" textlink="">
      <xdr:nvSpPr>
        <xdr:cNvPr id="1846399" name="Line 2">
          <a:extLst>
            <a:ext uri="{FF2B5EF4-FFF2-40B4-BE49-F238E27FC236}">
              <a16:creationId xmlns:a16="http://schemas.microsoft.com/office/drawing/2014/main" id="{00000000-0008-0000-0F00-00007F2C1C00}"/>
            </a:ext>
          </a:extLst>
        </xdr:cNvPr>
        <xdr:cNvSpPr>
          <a:spLocks noChangeShapeType="1"/>
        </xdr:cNvSpPr>
      </xdr:nvSpPr>
      <xdr:spPr bwMode="auto">
        <a:xfrm>
          <a:off x="4587240" y="23698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29</xdr:row>
      <xdr:rowOff>0</xdr:rowOff>
    </xdr:from>
    <xdr:to>
      <xdr:col>7</xdr:col>
      <xdr:colOff>281940</xdr:colOff>
      <xdr:row>29</xdr:row>
      <xdr:rowOff>0</xdr:rowOff>
    </xdr:to>
    <xdr:sp macro="" textlink="">
      <xdr:nvSpPr>
        <xdr:cNvPr id="1846400" name="Line 4">
          <a:extLst>
            <a:ext uri="{FF2B5EF4-FFF2-40B4-BE49-F238E27FC236}">
              <a16:creationId xmlns:a16="http://schemas.microsoft.com/office/drawing/2014/main" id="{00000000-0008-0000-0F00-0000802C1C00}"/>
            </a:ext>
          </a:extLst>
        </xdr:cNvPr>
        <xdr:cNvSpPr>
          <a:spLocks noChangeShapeType="1"/>
        </xdr:cNvSpPr>
      </xdr:nvSpPr>
      <xdr:spPr bwMode="auto">
        <a:xfrm>
          <a:off x="4587240" y="6019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27</xdr:row>
      <xdr:rowOff>350520</xdr:rowOff>
    </xdr:from>
    <xdr:to>
      <xdr:col>7</xdr:col>
      <xdr:colOff>281940</xdr:colOff>
      <xdr:row>27</xdr:row>
      <xdr:rowOff>350520</xdr:rowOff>
    </xdr:to>
    <xdr:sp macro="" textlink="">
      <xdr:nvSpPr>
        <xdr:cNvPr id="1846401" name="Line 5">
          <a:extLst>
            <a:ext uri="{FF2B5EF4-FFF2-40B4-BE49-F238E27FC236}">
              <a16:creationId xmlns:a16="http://schemas.microsoft.com/office/drawing/2014/main" id="{00000000-0008-0000-0F00-0000812C1C00}"/>
            </a:ext>
          </a:extLst>
        </xdr:cNvPr>
        <xdr:cNvSpPr>
          <a:spLocks noChangeShapeType="1"/>
        </xdr:cNvSpPr>
      </xdr:nvSpPr>
      <xdr:spPr bwMode="auto">
        <a:xfrm>
          <a:off x="4587240" y="582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xdr:col>
      <xdr:colOff>548640</xdr:colOff>
      <xdr:row>0</xdr:row>
      <xdr:rowOff>685800</xdr:rowOff>
    </xdr:to>
    <xdr:pic>
      <xdr:nvPicPr>
        <xdr:cNvPr id="7" name="Picture 6" descr="New Logo TM">
          <a:extLst>
            <a:ext uri="{FF2B5EF4-FFF2-40B4-BE49-F238E27FC236}">
              <a16:creationId xmlns:a16="http://schemas.microsoft.com/office/drawing/2014/main" id="{00000000-0008-0000-0F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1060" cy="6858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7</xdr:col>
      <xdr:colOff>281940</xdr:colOff>
      <xdr:row>10</xdr:row>
      <xdr:rowOff>365760</xdr:rowOff>
    </xdr:from>
    <xdr:to>
      <xdr:col>7</xdr:col>
      <xdr:colOff>281940</xdr:colOff>
      <xdr:row>10</xdr:row>
      <xdr:rowOff>365760</xdr:rowOff>
    </xdr:to>
    <xdr:sp macro="" textlink="">
      <xdr:nvSpPr>
        <xdr:cNvPr id="1847372" name="Line 1">
          <a:extLst>
            <a:ext uri="{FF2B5EF4-FFF2-40B4-BE49-F238E27FC236}">
              <a16:creationId xmlns:a16="http://schemas.microsoft.com/office/drawing/2014/main" id="{00000000-0008-0000-1000-00004C301C00}"/>
            </a:ext>
          </a:extLst>
        </xdr:cNvPr>
        <xdr:cNvSpPr>
          <a:spLocks noChangeShapeType="1"/>
        </xdr:cNvSpPr>
      </xdr:nvSpPr>
      <xdr:spPr bwMode="auto">
        <a:xfrm>
          <a:off x="4587240" y="22783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9</xdr:row>
      <xdr:rowOff>350520</xdr:rowOff>
    </xdr:from>
    <xdr:to>
      <xdr:col>7</xdr:col>
      <xdr:colOff>281940</xdr:colOff>
      <xdr:row>9</xdr:row>
      <xdr:rowOff>350520</xdr:rowOff>
    </xdr:to>
    <xdr:sp macro="" textlink="">
      <xdr:nvSpPr>
        <xdr:cNvPr id="1847373" name="Line 2">
          <a:extLst>
            <a:ext uri="{FF2B5EF4-FFF2-40B4-BE49-F238E27FC236}">
              <a16:creationId xmlns:a16="http://schemas.microsoft.com/office/drawing/2014/main" id="{00000000-0008-0000-1000-00004D301C00}"/>
            </a:ext>
          </a:extLst>
        </xdr:cNvPr>
        <xdr:cNvSpPr>
          <a:spLocks noChangeShapeType="1"/>
        </xdr:cNvSpPr>
      </xdr:nvSpPr>
      <xdr:spPr bwMode="auto">
        <a:xfrm>
          <a:off x="4587240" y="21107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30480</xdr:rowOff>
    </xdr:from>
    <xdr:to>
      <xdr:col>1</xdr:col>
      <xdr:colOff>464820</xdr:colOff>
      <xdr:row>0</xdr:row>
      <xdr:rowOff>716280</xdr:rowOff>
    </xdr:to>
    <xdr:pic>
      <xdr:nvPicPr>
        <xdr:cNvPr id="5" name="Picture 4" descr="New Logo TM">
          <a:extLst>
            <a:ext uri="{FF2B5EF4-FFF2-40B4-BE49-F238E27FC236}">
              <a16:creationId xmlns:a16="http://schemas.microsoft.com/office/drawing/2014/main" id="{00000000-0008-0000-1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 y="30480"/>
          <a:ext cx="762000" cy="6858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106680</xdr:colOff>
      <xdr:row>45</xdr:row>
      <xdr:rowOff>45720</xdr:rowOff>
    </xdr:from>
    <xdr:to>
      <xdr:col>6</xdr:col>
      <xdr:colOff>137160</xdr:colOff>
      <xdr:row>60</xdr:row>
      <xdr:rowOff>7620</xdr:rowOff>
    </xdr:to>
    <xdr:graphicFrame macro="">
      <xdr:nvGraphicFramePr>
        <xdr:cNvPr id="1848396" name="Chart 3">
          <a:extLst>
            <a:ext uri="{FF2B5EF4-FFF2-40B4-BE49-F238E27FC236}">
              <a16:creationId xmlns:a16="http://schemas.microsoft.com/office/drawing/2014/main" id="{00000000-0008-0000-1100-00004C34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251460</xdr:colOff>
      <xdr:row>45</xdr:row>
      <xdr:rowOff>68580</xdr:rowOff>
    </xdr:from>
    <xdr:to>
      <xdr:col>11</xdr:col>
      <xdr:colOff>358140</xdr:colOff>
      <xdr:row>60</xdr:row>
      <xdr:rowOff>0</xdr:rowOff>
    </xdr:to>
    <xdr:graphicFrame macro="">
      <xdr:nvGraphicFramePr>
        <xdr:cNvPr id="1848397" name="Chart 5">
          <a:extLst>
            <a:ext uri="{FF2B5EF4-FFF2-40B4-BE49-F238E27FC236}">
              <a16:creationId xmlns:a16="http://schemas.microsoft.com/office/drawing/2014/main" id="{00000000-0008-0000-1100-00004D34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76200</xdr:colOff>
      <xdr:row>0</xdr:row>
      <xdr:rowOff>53340</xdr:rowOff>
    </xdr:from>
    <xdr:to>
      <xdr:col>1</xdr:col>
      <xdr:colOff>594360</xdr:colOff>
      <xdr:row>2</xdr:row>
      <xdr:rowOff>22860</xdr:rowOff>
    </xdr:to>
    <xdr:pic>
      <xdr:nvPicPr>
        <xdr:cNvPr id="5" name="Picture 4" descr="New Logo TM">
          <a:extLst>
            <a:ext uri="{FF2B5EF4-FFF2-40B4-BE49-F238E27FC236}">
              <a16:creationId xmlns:a16="http://schemas.microsoft.com/office/drawing/2014/main" id="{00000000-0008-0000-11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0" y="53340"/>
          <a:ext cx="632460" cy="37338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137160</xdr:colOff>
      <xdr:row>0</xdr:row>
      <xdr:rowOff>60960</xdr:rowOff>
    </xdr:from>
    <xdr:to>
      <xdr:col>12</xdr:col>
      <xdr:colOff>777240</xdr:colOff>
      <xdr:row>4</xdr:row>
      <xdr:rowOff>22860</xdr:rowOff>
    </xdr:to>
    <xdr:pic>
      <xdr:nvPicPr>
        <xdr:cNvPr id="102484" name="Picture 5" descr="untitled">
          <a:extLst>
            <a:ext uri="{FF2B5EF4-FFF2-40B4-BE49-F238E27FC236}">
              <a16:creationId xmlns:a16="http://schemas.microsoft.com/office/drawing/2014/main" id="{00000000-0008-0000-1200-00005490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17180" y="60960"/>
          <a:ext cx="64008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137160</xdr:colOff>
      <xdr:row>0</xdr:row>
      <xdr:rowOff>60960</xdr:rowOff>
    </xdr:from>
    <xdr:to>
      <xdr:col>24</xdr:col>
      <xdr:colOff>777240</xdr:colOff>
      <xdr:row>4</xdr:row>
      <xdr:rowOff>22860</xdr:rowOff>
    </xdr:to>
    <xdr:pic>
      <xdr:nvPicPr>
        <xdr:cNvPr id="102485" name="Picture 6" descr="untitled">
          <a:extLst>
            <a:ext uri="{FF2B5EF4-FFF2-40B4-BE49-F238E27FC236}">
              <a16:creationId xmlns:a16="http://schemas.microsoft.com/office/drawing/2014/main" id="{00000000-0008-0000-1200-00005590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56280" y="60960"/>
          <a:ext cx="64008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15</xdr:col>
          <xdr:colOff>276225</xdr:colOff>
          <xdr:row>1</xdr:row>
          <xdr:rowOff>0</xdr:rowOff>
        </xdr:from>
        <xdr:to>
          <xdr:col>17</xdr:col>
          <xdr:colOff>485775</xdr:colOff>
          <xdr:row>2</xdr:row>
          <xdr:rowOff>142875</xdr:rowOff>
        </xdr:to>
        <xdr:sp macro="" textlink="">
          <xdr:nvSpPr>
            <xdr:cNvPr id="102407" name="Button 7" hidden="1">
              <a:extLst>
                <a:ext uri="{63B3BB69-23CF-44E3-9099-C40C66FF867C}">
                  <a14:compatExt spid="_x0000_s102407"/>
                </a:ext>
                <a:ext uri="{FF2B5EF4-FFF2-40B4-BE49-F238E27FC236}">
                  <a16:creationId xmlns:a16="http://schemas.microsoft.com/office/drawing/2014/main" id="{00000000-0008-0000-1200-0000079001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000000"/>
                  </a:solidFill>
                  <a:latin typeface="Arial"/>
                  <a:cs typeface="Arial"/>
                </a:rPr>
                <a:t>Back</a:t>
              </a:r>
            </a:p>
          </xdr:txBody>
        </xdr:sp>
        <xdr:clientData fPrintsWithSheet="0"/>
      </xdr:twoCellAnchor>
    </mc:Choice>
    <mc:Fallback/>
  </mc:AlternateContent>
  <xdr:twoCellAnchor editAs="oneCell">
    <xdr:from>
      <xdr:col>0</xdr:col>
      <xdr:colOff>114300</xdr:colOff>
      <xdr:row>0</xdr:row>
      <xdr:rowOff>38100</xdr:rowOff>
    </xdr:from>
    <xdr:to>
      <xdr:col>0</xdr:col>
      <xdr:colOff>1193800</xdr:colOff>
      <xdr:row>4</xdr:row>
      <xdr:rowOff>139700</xdr:rowOff>
    </xdr:to>
    <xdr:pic>
      <xdr:nvPicPr>
        <xdr:cNvPr id="6" name="Picture 5" descr="New Logo TM">
          <a:extLst>
            <a:ext uri="{FF2B5EF4-FFF2-40B4-BE49-F238E27FC236}">
              <a16:creationId xmlns:a16="http://schemas.microsoft.com/office/drawing/2014/main" id="{00000000-0008-0000-1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38100"/>
          <a:ext cx="1079500" cy="762000"/>
        </a:xfrm>
        <a:prstGeom prst="rect">
          <a:avLst/>
        </a:prstGeom>
        <a:noFill/>
        <a:ln>
          <a:noFill/>
        </a:ln>
      </xdr:spPr>
    </xdr:pic>
    <xdr:clientData/>
  </xdr:twoCellAnchor>
  <xdr:twoCellAnchor editAs="oneCell">
    <xdr:from>
      <xdr:col>12</xdr:col>
      <xdr:colOff>157480</xdr:colOff>
      <xdr:row>0</xdr:row>
      <xdr:rowOff>60960</xdr:rowOff>
    </xdr:from>
    <xdr:to>
      <xdr:col>13</xdr:col>
      <xdr:colOff>30480</xdr:colOff>
      <xdr:row>4</xdr:row>
      <xdr:rowOff>162560</xdr:rowOff>
    </xdr:to>
    <xdr:pic>
      <xdr:nvPicPr>
        <xdr:cNvPr id="7" name="Picture 6" descr="New Logo TM">
          <a:extLst>
            <a:ext uri="{FF2B5EF4-FFF2-40B4-BE49-F238E27FC236}">
              <a16:creationId xmlns:a16="http://schemas.microsoft.com/office/drawing/2014/main" id="{00000000-0008-0000-12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17180" y="60960"/>
          <a:ext cx="1079500" cy="762000"/>
        </a:xfrm>
        <a:prstGeom prst="rect">
          <a:avLst/>
        </a:prstGeom>
        <a:noFill/>
        <a:ln>
          <a:noFill/>
        </a:ln>
      </xdr:spPr>
    </xdr:pic>
    <xdr:clientData/>
  </xdr:twoCellAnchor>
  <xdr:twoCellAnchor editAs="oneCell">
    <xdr:from>
      <xdr:col>24</xdr:col>
      <xdr:colOff>170180</xdr:colOff>
      <xdr:row>0</xdr:row>
      <xdr:rowOff>60960</xdr:rowOff>
    </xdr:from>
    <xdr:to>
      <xdr:col>25</xdr:col>
      <xdr:colOff>55880</xdr:colOff>
      <xdr:row>4</xdr:row>
      <xdr:rowOff>162560</xdr:rowOff>
    </xdr:to>
    <xdr:pic>
      <xdr:nvPicPr>
        <xdr:cNvPr id="8" name="Picture 7" descr="New Logo TM">
          <a:extLst>
            <a:ext uri="{FF2B5EF4-FFF2-40B4-BE49-F238E27FC236}">
              <a16:creationId xmlns:a16="http://schemas.microsoft.com/office/drawing/2014/main" id="{00000000-0008-0000-1200-000008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956280" y="60960"/>
          <a:ext cx="1079500" cy="76200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485775</xdr:colOff>
          <xdr:row>1</xdr:row>
          <xdr:rowOff>28575</xdr:rowOff>
        </xdr:from>
        <xdr:to>
          <xdr:col>18</xdr:col>
          <xdr:colOff>47625</xdr:colOff>
          <xdr:row>2</xdr:row>
          <xdr:rowOff>161925</xdr:rowOff>
        </xdr:to>
        <xdr:sp macro="" textlink="">
          <xdr:nvSpPr>
            <xdr:cNvPr id="103431" name="Button 7" hidden="1">
              <a:extLst>
                <a:ext uri="{63B3BB69-23CF-44E3-9099-C40C66FF867C}">
                  <a14:compatExt spid="_x0000_s103431"/>
                </a:ext>
                <a:ext uri="{FF2B5EF4-FFF2-40B4-BE49-F238E27FC236}">
                  <a16:creationId xmlns:a16="http://schemas.microsoft.com/office/drawing/2014/main" id="{00000000-0008-0000-1300-0000079401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000000"/>
                  </a:solidFill>
                  <a:latin typeface="Arial"/>
                  <a:cs typeface="Arial"/>
                </a:rPr>
                <a:t>Back</a:t>
              </a:r>
            </a:p>
          </xdr:txBody>
        </xdr:sp>
        <xdr:clientData fPrintsWithSheet="0"/>
      </xdr:twoCellAnchor>
    </mc:Choice>
    <mc:Fallback/>
  </mc:AlternateContent>
  <xdr:twoCellAnchor editAs="oneCell">
    <xdr:from>
      <xdr:col>0</xdr:col>
      <xdr:colOff>155665</xdr:colOff>
      <xdr:row>0</xdr:row>
      <xdr:rowOff>60960</xdr:rowOff>
    </xdr:from>
    <xdr:to>
      <xdr:col>0</xdr:col>
      <xdr:colOff>1235165</xdr:colOff>
      <xdr:row>4</xdr:row>
      <xdr:rowOff>97971</xdr:rowOff>
    </xdr:to>
    <xdr:pic>
      <xdr:nvPicPr>
        <xdr:cNvPr id="6" name="Picture 5" descr="New Logo TM">
          <a:extLst>
            <a:ext uri="{FF2B5EF4-FFF2-40B4-BE49-F238E27FC236}">
              <a16:creationId xmlns:a16="http://schemas.microsoft.com/office/drawing/2014/main" id="{00000000-0008-0000-1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665" y="60960"/>
          <a:ext cx="1079500" cy="690154"/>
        </a:xfrm>
        <a:prstGeom prst="rect">
          <a:avLst/>
        </a:prstGeom>
        <a:noFill/>
        <a:ln>
          <a:noFill/>
        </a:ln>
      </xdr:spPr>
    </xdr:pic>
    <xdr:clientData/>
  </xdr:twoCellAnchor>
  <xdr:twoCellAnchor editAs="oneCell">
    <xdr:from>
      <xdr:col>13</xdr:col>
      <xdr:colOff>6531</xdr:colOff>
      <xdr:row>0</xdr:row>
      <xdr:rowOff>71845</xdr:rowOff>
    </xdr:from>
    <xdr:to>
      <xdr:col>14</xdr:col>
      <xdr:colOff>8345</xdr:colOff>
      <xdr:row>4</xdr:row>
      <xdr:rowOff>87085</xdr:rowOff>
    </xdr:to>
    <xdr:pic>
      <xdr:nvPicPr>
        <xdr:cNvPr id="7" name="Picture 6" descr="New Logo TM">
          <a:extLst>
            <a:ext uri="{FF2B5EF4-FFF2-40B4-BE49-F238E27FC236}">
              <a16:creationId xmlns:a16="http://schemas.microsoft.com/office/drawing/2014/main" id="{00000000-0008-0000-13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51674" y="71845"/>
          <a:ext cx="1079500" cy="668383"/>
        </a:xfrm>
        <a:prstGeom prst="rect">
          <a:avLst/>
        </a:prstGeom>
        <a:noFill/>
        <a:ln>
          <a:noFill/>
        </a:ln>
      </xdr:spPr>
    </xdr:pic>
    <xdr:clientData/>
  </xdr:twoCellAnchor>
  <xdr:twoCellAnchor editAs="oneCell">
    <xdr:from>
      <xdr:col>22</xdr:col>
      <xdr:colOff>174171</xdr:colOff>
      <xdr:row>0</xdr:row>
      <xdr:rowOff>43543</xdr:rowOff>
    </xdr:from>
    <xdr:to>
      <xdr:col>22</xdr:col>
      <xdr:colOff>1253671</xdr:colOff>
      <xdr:row>4</xdr:row>
      <xdr:rowOff>152400</xdr:rowOff>
    </xdr:to>
    <xdr:pic>
      <xdr:nvPicPr>
        <xdr:cNvPr id="8" name="Picture 7" descr="New Logo TM">
          <a:extLst>
            <a:ext uri="{FF2B5EF4-FFF2-40B4-BE49-F238E27FC236}">
              <a16:creationId xmlns:a16="http://schemas.microsoft.com/office/drawing/2014/main" id="{00000000-0008-0000-1300-000008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86714" y="43543"/>
          <a:ext cx="1079500" cy="762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xdr:colOff>
      <xdr:row>0</xdr:row>
      <xdr:rowOff>53340</xdr:rowOff>
    </xdr:from>
    <xdr:to>
      <xdr:col>2</xdr:col>
      <xdr:colOff>897890</xdr:colOff>
      <xdr:row>1</xdr:row>
      <xdr:rowOff>510540</xdr:rowOff>
    </xdr:to>
    <xdr:pic>
      <xdr:nvPicPr>
        <xdr:cNvPr id="3" name="Picture 2" descr="New Logo TM">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53340"/>
          <a:ext cx="1499870" cy="80010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38100</xdr:colOff>
      <xdr:row>0</xdr:row>
      <xdr:rowOff>99060</xdr:rowOff>
    </xdr:from>
    <xdr:to>
      <xdr:col>2</xdr:col>
      <xdr:colOff>248920</xdr:colOff>
      <xdr:row>5</xdr:row>
      <xdr:rowOff>22860</xdr:rowOff>
    </xdr:to>
    <xdr:pic>
      <xdr:nvPicPr>
        <xdr:cNvPr id="3" name="Picture 2" descr="New Logo TM">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9060"/>
          <a:ext cx="1079500" cy="76200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60960</xdr:colOff>
      <xdr:row>0</xdr:row>
      <xdr:rowOff>15240</xdr:rowOff>
    </xdr:from>
    <xdr:to>
      <xdr:col>1</xdr:col>
      <xdr:colOff>350520</xdr:colOff>
      <xdr:row>4</xdr:row>
      <xdr:rowOff>22860</xdr:rowOff>
    </xdr:to>
    <xdr:pic>
      <xdr:nvPicPr>
        <xdr:cNvPr id="3" name="Picture 2" descr="New Logo TM">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5240"/>
          <a:ext cx="914400" cy="678180"/>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11</xdr:col>
      <xdr:colOff>190500</xdr:colOff>
      <xdr:row>0</xdr:row>
      <xdr:rowOff>50800</xdr:rowOff>
    </xdr:from>
    <xdr:to>
      <xdr:col>12</xdr:col>
      <xdr:colOff>520700</xdr:colOff>
      <xdr:row>0</xdr:row>
      <xdr:rowOff>635000</xdr:rowOff>
    </xdr:to>
    <xdr:pic>
      <xdr:nvPicPr>
        <xdr:cNvPr id="3" name="Picture 2" descr="New Logo TM">
          <a:extLst>
            <a:ext uri="{FF2B5EF4-FFF2-40B4-BE49-F238E27FC236}">
              <a16:creationId xmlns:a16="http://schemas.microsoft.com/office/drawing/2014/main" id="{00000000-0008-0000-1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50800"/>
          <a:ext cx="1079500" cy="58420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38100</xdr:colOff>
      <xdr:row>0</xdr:row>
      <xdr:rowOff>85725</xdr:rowOff>
    </xdr:from>
    <xdr:to>
      <xdr:col>2</xdr:col>
      <xdr:colOff>269875</xdr:colOff>
      <xdr:row>3</xdr:row>
      <xdr:rowOff>333375</xdr:rowOff>
    </xdr:to>
    <xdr:pic>
      <xdr:nvPicPr>
        <xdr:cNvPr id="4" name="Picture 3" descr="New Logo TM">
          <a:extLst>
            <a:ext uri="{FF2B5EF4-FFF2-40B4-BE49-F238E27FC236}">
              <a16:creationId xmlns:a16="http://schemas.microsoft.com/office/drawing/2014/main" id="{00000000-0008-0000-1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5725"/>
          <a:ext cx="1079500" cy="762000"/>
        </a:xfrm>
        <a:prstGeom prst="rect">
          <a:avLst/>
        </a:prstGeom>
        <a:noFill/>
        <a:ln>
          <a:noFill/>
        </a:ln>
      </xdr:spPr>
    </xdr:pic>
    <xdr:clientData/>
  </xdr:twoCellAnchor>
  <xdr:twoCellAnchor editAs="oneCell">
    <xdr:from>
      <xdr:col>14</xdr:col>
      <xdr:colOff>390525</xdr:colOff>
      <xdr:row>0</xdr:row>
      <xdr:rowOff>95250</xdr:rowOff>
    </xdr:from>
    <xdr:to>
      <xdr:col>16</xdr:col>
      <xdr:colOff>422275</xdr:colOff>
      <xdr:row>3</xdr:row>
      <xdr:rowOff>342900</xdr:rowOff>
    </xdr:to>
    <xdr:pic>
      <xdr:nvPicPr>
        <xdr:cNvPr id="5" name="Picture 4" descr="New Logo TM">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10350" y="95250"/>
          <a:ext cx="1079500" cy="76200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224367</xdr:colOff>
      <xdr:row>3</xdr:row>
      <xdr:rowOff>254000</xdr:rowOff>
    </xdr:to>
    <xdr:pic>
      <xdr:nvPicPr>
        <xdr:cNvPr id="4" name="Picture 3" descr="New Logo TM">
          <a:extLst>
            <a:ext uri="{FF2B5EF4-FFF2-40B4-BE49-F238E27FC236}">
              <a16:creationId xmlns:a16="http://schemas.microsoft.com/office/drawing/2014/main" id="{00000000-0008-0000-1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79500" cy="762000"/>
        </a:xfrm>
        <a:prstGeom prst="rect">
          <a:avLst/>
        </a:prstGeom>
        <a:noFill/>
        <a:ln>
          <a:noFill/>
        </a:ln>
      </xdr:spPr>
    </xdr:pic>
    <xdr:clientData/>
  </xdr:twoCellAnchor>
  <xdr:twoCellAnchor editAs="oneCell">
    <xdr:from>
      <xdr:col>14</xdr:col>
      <xdr:colOff>304801</xdr:colOff>
      <xdr:row>0</xdr:row>
      <xdr:rowOff>33866</xdr:rowOff>
    </xdr:from>
    <xdr:to>
      <xdr:col>16</xdr:col>
      <xdr:colOff>334434</xdr:colOff>
      <xdr:row>3</xdr:row>
      <xdr:rowOff>287866</xdr:rowOff>
    </xdr:to>
    <xdr:pic>
      <xdr:nvPicPr>
        <xdr:cNvPr id="5" name="Picture 4" descr="New Logo TM">
          <a:extLst>
            <a:ext uri="{FF2B5EF4-FFF2-40B4-BE49-F238E27FC236}">
              <a16:creationId xmlns:a16="http://schemas.microsoft.com/office/drawing/2014/main" id="{00000000-0008-0000-18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8534" y="33866"/>
          <a:ext cx="1079500" cy="76200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2</xdr:col>
      <xdr:colOff>57150</xdr:colOff>
      <xdr:row>0</xdr:row>
      <xdr:rowOff>609600</xdr:rowOff>
    </xdr:to>
    <xdr:pic>
      <xdr:nvPicPr>
        <xdr:cNvPr id="3" name="Picture 2" descr="New Logo TM">
          <a:extLst>
            <a:ext uri="{FF2B5EF4-FFF2-40B4-BE49-F238E27FC236}">
              <a16:creationId xmlns:a16="http://schemas.microsoft.com/office/drawing/2014/main" id="{00000000-0008-0000-19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6675"/>
          <a:ext cx="838200" cy="54292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91440</xdr:colOff>
      <xdr:row>27</xdr:row>
      <xdr:rowOff>0</xdr:rowOff>
    </xdr:from>
    <xdr:to>
      <xdr:col>1</xdr:col>
      <xdr:colOff>167640</xdr:colOff>
      <xdr:row>27</xdr:row>
      <xdr:rowOff>0</xdr:rowOff>
    </xdr:to>
    <xdr:sp macro="" textlink="">
      <xdr:nvSpPr>
        <xdr:cNvPr id="75406" name="Line 1">
          <a:extLst>
            <a:ext uri="{FF2B5EF4-FFF2-40B4-BE49-F238E27FC236}">
              <a16:creationId xmlns:a16="http://schemas.microsoft.com/office/drawing/2014/main" id="{00000000-0008-0000-1A00-00008E260100}"/>
            </a:ext>
          </a:extLst>
        </xdr:cNvPr>
        <xdr:cNvSpPr>
          <a:spLocks noChangeShapeType="1"/>
        </xdr:cNvSpPr>
      </xdr:nvSpPr>
      <xdr:spPr bwMode="auto">
        <a:xfrm>
          <a:off x="609600" y="5844540"/>
          <a:ext cx="7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91440</xdr:colOff>
      <xdr:row>27</xdr:row>
      <xdr:rowOff>0</xdr:rowOff>
    </xdr:from>
    <xdr:to>
      <xdr:col>1</xdr:col>
      <xdr:colOff>167640</xdr:colOff>
      <xdr:row>27</xdr:row>
      <xdr:rowOff>0</xdr:rowOff>
    </xdr:to>
    <xdr:sp macro="" textlink="">
      <xdr:nvSpPr>
        <xdr:cNvPr id="75407" name="Line 2">
          <a:extLst>
            <a:ext uri="{FF2B5EF4-FFF2-40B4-BE49-F238E27FC236}">
              <a16:creationId xmlns:a16="http://schemas.microsoft.com/office/drawing/2014/main" id="{00000000-0008-0000-1A00-00008F260100}"/>
            </a:ext>
          </a:extLst>
        </xdr:cNvPr>
        <xdr:cNvSpPr>
          <a:spLocks noChangeShapeType="1"/>
        </xdr:cNvSpPr>
      </xdr:nvSpPr>
      <xdr:spPr bwMode="auto">
        <a:xfrm>
          <a:off x="609600" y="5844540"/>
          <a:ext cx="7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91440</xdr:colOff>
      <xdr:row>27</xdr:row>
      <xdr:rowOff>0</xdr:rowOff>
    </xdr:from>
    <xdr:to>
      <xdr:col>1</xdr:col>
      <xdr:colOff>167640</xdr:colOff>
      <xdr:row>27</xdr:row>
      <xdr:rowOff>0</xdr:rowOff>
    </xdr:to>
    <xdr:sp macro="" textlink="">
      <xdr:nvSpPr>
        <xdr:cNvPr id="75408" name="Line 3">
          <a:extLst>
            <a:ext uri="{FF2B5EF4-FFF2-40B4-BE49-F238E27FC236}">
              <a16:creationId xmlns:a16="http://schemas.microsoft.com/office/drawing/2014/main" id="{00000000-0008-0000-1A00-000090260100}"/>
            </a:ext>
          </a:extLst>
        </xdr:cNvPr>
        <xdr:cNvSpPr>
          <a:spLocks noChangeShapeType="1"/>
        </xdr:cNvSpPr>
      </xdr:nvSpPr>
      <xdr:spPr bwMode="auto">
        <a:xfrm>
          <a:off x="609600" y="5844540"/>
          <a:ext cx="7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91440</xdr:colOff>
      <xdr:row>27</xdr:row>
      <xdr:rowOff>0</xdr:rowOff>
    </xdr:from>
    <xdr:to>
      <xdr:col>1</xdr:col>
      <xdr:colOff>167640</xdr:colOff>
      <xdr:row>27</xdr:row>
      <xdr:rowOff>0</xdr:rowOff>
    </xdr:to>
    <xdr:sp macro="" textlink="">
      <xdr:nvSpPr>
        <xdr:cNvPr id="75409" name="Line 4">
          <a:extLst>
            <a:ext uri="{FF2B5EF4-FFF2-40B4-BE49-F238E27FC236}">
              <a16:creationId xmlns:a16="http://schemas.microsoft.com/office/drawing/2014/main" id="{00000000-0008-0000-1A00-000091260100}"/>
            </a:ext>
          </a:extLst>
        </xdr:cNvPr>
        <xdr:cNvSpPr>
          <a:spLocks noChangeShapeType="1"/>
        </xdr:cNvSpPr>
      </xdr:nvSpPr>
      <xdr:spPr bwMode="auto">
        <a:xfrm>
          <a:off x="609600" y="5844540"/>
          <a:ext cx="7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144780</xdr:colOff>
      <xdr:row>31</xdr:row>
      <xdr:rowOff>38100</xdr:rowOff>
    </xdr:from>
    <xdr:to>
      <xdr:col>13</xdr:col>
      <xdr:colOff>441960</xdr:colOff>
      <xdr:row>49</xdr:row>
      <xdr:rowOff>99060</xdr:rowOff>
    </xdr:to>
    <xdr:graphicFrame macro="">
      <xdr:nvGraphicFramePr>
        <xdr:cNvPr id="75410" name="Chart 5">
          <a:extLst>
            <a:ext uri="{FF2B5EF4-FFF2-40B4-BE49-F238E27FC236}">
              <a16:creationId xmlns:a16="http://schemas.microsoft.com/office/drawing/2014/main" id="{00000000-0008-0000-1A00-000092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137160</xdr:colOff>
      <xdr:row>53</xdr:row>
      <xdr:rowOff>68580</xdr:rowOff>
    </xdr:from>
    <xdr:to>
      <xdr:col>13</xdr:col>
      <xdr:colOff>441960</xdr:colOff>
      <xdr:row>71</xdr:row>
      <xdr:rowOff>91440</xdr:rowOff>
    </xdr:to>
    <xdr:graphicFrame macro="">
      <xdr:nvGraphicFramePr>
        <xdr:cNvPr id="75411" name="Chart 6">
          <a:extLst>
            <a:ext uri="{FF2B5EF4-FFF2-40B4-BE49-F238E27FC236}">
              <a16:creationId xmlns:a16="http://schemas.microsoft.com/office/drawing/2014/main" id="{00000000-0008-0000-1A00-000093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167640</xdr:colOff>
      <xdr:row>74</xdr:row>
      <xdr:rowOff>68580</xdr:rowOff>
    </xdr:from>
    <xdr:to>
      <xdr:col>13</xdr:col>
      <xdr:colOff>472440</xdr:colOff>
      <xdr:row>92</xdr:row>
      <xdr:rowOff>137160</xdr:rowOff>
    </xdr:to>
    <xdr:graphicFrame macro="">
      <xdr:nvGraphicFramePr>
        <xdr:cNvPr id="75412" name="Chart 7">
          <a:extLst>
            <a:ext uri="{FF2B5EF4-FFF2-40B4-BE49-F238E27FC236}">
              <a16:creationId xmlns:a16="http://schemas.microsoft.com/office/drawing/2014/main" id="{00000000-0008-0000-1A00-000094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129540</xdr:colOff>
      <xdr:row>96</xdr:row>
      <xdr:rowOff>38100</xdr:rowOff>
    </xdr:from>
    <xdr:to>
      <xdr:col>13</xdr:col>
      <xdr:colOff>441960</xdr:colOff>
      <xdr:row>114</xdr:row>
      <xdr:rowOff>121920</xdr:rowOff>
    </xdr:to>
    <xdr:graphicFrame macro="">
      <xdr:nvGraphicFramePr>
        <xdr:cNvPr id="75413" name="Chart 8">
          <a:extLst>
            <a:ext uri="{FF2B5EF4-FFF2-40B4-BE49-F238E27FC236}">
              <a16:creationId xmlns:a16="http://schemas.microsoft.com/office/drawing/2014/main" id="{00000000-0008-0000-1A00-000095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137160</xdr:colOff>
      <xdr:row>117</xdr:row>
      <xdr:rowOff>91440</xdr:rowOff>
    </xdr:from>
    <xdr:to>
      <xdr:col>13</xdr:col>
      <xdr:colOff>441960</xdr:colOff>
      <xdr:row>144</xdr:row>
      <xdr:rowOff>76200</xdr:rowOff>
    </xdr:to>
    <xdr:graphicFrame macro="">
      <xdr:nvGraphicFramePr>
        <xdr:cNvPr id="75414" name="Chart 10">
          <a:extLst>
            <a:ext uri="{FF2B5EF4-FFF2-40B4-BE49-F238E27FC236}">
              <a16:creationId xmlns:a16="http://schemas.microsoft.com/office/drawing/2014/main" id="{00000000-0008-0000-1A00-000096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91440</xdr:colOff>
      <xdr:row>160</xdr:row>
      <xdr:rowOff>68580</xdr:rowOff>
    </xdr:from>
    <xdr:to>
      <xdr:col>13</xdr:col>
      <xdr:colOff>457200</xdr:colOff>
      <xdr:row>178</xdr:row>
      <xdr:rowOff>91440</xdr:rowOff>
    </xdr:to>
    <xdr:graphicFrame macro="">
      <xdr:nvGraphicFramePr>
        <xdr:cNvPr id="75415" name="Chart 11">
          <a:extLst>
            <a:ext uri="{FF2B5EF4-FFF2-40B4-BE49-F238E27FC236}">
              <a16:creationId xmlns:a16="http://schemas.microsoft.com/office/drawing/2014/main" id="{00000000-0008-0000-1A00-000097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91440</xdr:colOff>
      <xdr:row>178</xdr:row>
      <xdr:rowOff>137160</xdr:rowOff>
    </xdr:from>
    <xdr:to>
      <xdr:col>13</xdr:col>
      <xdr:colOff>472440</xdr:colOff>
      <xdr:row>196</xdr:row>
      <xdr:rowOff>137160</xdr:rowOff>
    </xdr:to>
    <xdr:graphicFrame macro="">
      <xdr:nvGraphicFramePr>
        <xdr:cNvPr id="75416" name="Chart 12">
          <a:extLst>
            <a:ext uri="{FF2B5EF4-FFF2-40B4-BE49-F238E27FC236}">
              <a16:creationId xmlns:a16="http://schemas.microsoft.com/office/drawing/2014/main" id="{00000000-0008-0000-1A00-000098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76200</xdr:colOff>
      <xdr:row>203</xdr:row>
      <xdr:rowOff>60960</xdr:rowOff>
    </xdr:from>
    <xdr:to>
      <xdr:col>13</xdr:col>
      <xdr:colOff>480060</xdr:colOff>
      <xdr:row>216</xdr:row>
      <xdr:rowOff>0</xdr:rowOff>
    </xdr:to>
    <xdr:graphicFrame macro="">
      <xdr:nvGraphicFramePr>
        <xdr:cNvPr id="75417" name="Chart 16">
          <a:extLst>
            <a:ext uri="{FF2B5EF4-FFF2-40B4-BE49-F238E27FC236}">
              <a16:creationId xmlns:a16="http://schemas.microsoft.com/office/drawing/2014/main" id="{00000000-0008-0000-1A00-000099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68580</xdr:colOff>
      <xdr:row>216</xdr:row>
      <xdr:rowOff>38100</xdr:rowOff>
    </xdr:from>
    <xdr:to>
      <xdr:col>13</xdr:col>
      <xdr:colOff>480060</xdr:colOff>
      <xdr:row>229</xdr:row>
      <xdr:rowOff>22860</xdr:rowOff>
    </xdr:to>
    <xdr:graphicFrame macro="">
      <xdr:nvGraphicFramePr>
        <xdr:cNvPr id="75418" name="Chart 17">
          <a:extLst>
            <a:ext uri="{FF2B5EF4-FFF2-40B4-BE49-F238E27FC236}">
              <a16:creationId xmlns:a16="http://schemas.microsoft.com/office/drawing/2014/main" id="{00000000-0008-0000-1A00-00009A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60960</xdr:colOff>
      <xdr:row>229</xdr:row>
      <xdr:rowOff>45720</xdr:rowOff>
    </xdr:from>
    <xdr:to>
      <xdr:col>13</xdr:col>
      <xdr:colOff>480060</xdr:colOff>
      <xdr:row>242</xdr:row>
      <xdr:rowOff>30480</xdr:rowOff>
    </xdr:to>
    <xdr:graphicFrame macro="">
      <xdr:nvGraphicFramePr>
        <xdr:cNvPr id="75419" name="Chart 18">
          <a:extLst>
            <a:ext uri="{FF2B5EF4-FFF2-40B4-BE49-F238E27FC236}">
              <a16:creationId xmlns:a16="http://schemas.microsoft.com/office/drawing/2014/main" id="{00000000-0008-0000-1A00-00009B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106680</xdr:colOff>
      <xdr:row>246</xdr:row>
      <xdr:rowOff>68580</xdr:rowOff>
    </xdr:from>
    <xdr:to>
      <xdr:col>13</xdr:col>
      <xdr:colOff>487680</xdr:colOff>
      <xdr:row>264</xdr:row>
      <xdr:rowOff>99060</xdr:rowOff>
    </xdr:to>
    <xdr:graphicFrame macro="">
      <xdr:nvGraphicFramePr>
        <xdr:cNvPr id="75420" name="Chart 19">
          <a:extLst>
            <a:ext uri="{FF2B5EF4-FFF2-40B4-BE49-F238E27FC236}">
              <a16:creationId xmlns:a16="http://schemas.microsoft.com/office/drawing/2014/main" id="{00000000-0008-0000-1A00-00009C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91440</xdr:colOff>
      <xdr:row>265</xdr:row>
      <xdr:rowOff>60960</xdr:rowOff>
    </xdr:from>
    <xdr:to>
      <xdr:col>13</xdr:col>
      <xdr:colOff>480060</xdr:colOff>
      <xdr:row>283</xdr:row>
      <xdr:rowOff>99060</xdr:rowOff>
    </xdr:to>
    <xdr:graphicFrame macro="">
      <xdr:nvGraphicFramePr>
        <xdr:cNvPr id="75421" name="Chart 20">
          <a:extLst>
            <a:ext uri="{FF2B5EF4-FFF2-40B4-BE49-F238E27FC236}">
              <a16:creationId xmlns:a16="http://schemas.microsoft.com/office/drawing/2014/main" id="{00000000-0008-0000-1A00-00009D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91440</xdr:colOff>
      <xdr:row>289</xdr:row>
      <xdr:rowOff>60960</xdr:rowOff>
    </xdr:from>
    <xdr:to>
      <xdr:col>13</xdr:col>
      <xdr:colOff>510540</xdr:colOff>
      <xdr:row>302</xdr:row>
      <xdr:rowOff>7620</xdr:rowOff>
    </xdr:to>
    <xdr:graphicFrame macro="">
      <xdr:nvGraphicFramePr>
        <xdr:cNvPr id="75422" name="Chart 23">
          <a:extLst>
            <a:ext uri="{FF2B5EF4-FFF2-40B4-BE49-F238E27FC236}">
              <a16:creationId xmlns:a16="http://schemas.microsoft.com/office/drawing/2014/main" id="{00000000-0008-0000-1A00-00009E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76200</xdr:colOff>
      <xdr:row>302</xdr:row>
      <xdr:rowOff>60960</xdr:rowOff>
    </xdr:from>
    <xdr:to>
      <xdr:col>13</xdr:col>
      <xdr:colOff>510540</xdr:colOff>
      <xdr:row>315</xdr:row>
      <xdr:rowOff>76200</xdr:rowOff>
    </xdr:to>
    <xdr:graphicFrame macro="">
      <xdr:nvGraphicFramePr>
        <xdr:cNvPr id="75423" name="Chart 24">
          <a:extLst>
            <a:ext uri="{FF2B5EF4-FFF2-40B4-BE49-F238E27FC236}">
              <a16:creationId xmlns:a16="http://schemas.microsoft.com/office/drawing/2014/main" id="{00000000-0008-0000-1A00-00009F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68580</xdr:colOff>
      <xdr:row>316</xdr:row>
      <xdr:rowOff>0</xdr:rowOff>
    </xdr:from>
    <xdr:to>
      <xdr:col>13</xdr:col>
      <xdr:colOff>495300</xdr:colOff>
      <xdr:row>328</xdr:row>
      <xdr:rowOff>121920</xdr:rowOff>
    </xdr:to>
    <xdr:graphicFrame macro="">
      <xdr:nvGraphicFramePr>
        <xdr:cNvPr id="75424" name="Chart 25">
          <a:extLst>
            <a:ext uri="{FF2B5EF4-FFF2-40B4-BE49-F238E27FC236}">
              <a16:creationId xmlns:a16="http://schemas.microsoft.com/office/drawing/2014/main" id="{00000000-0008-0000-1A00-0000A0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68580</xdr:colOff>
      <xdr:row>332</xdr:row>
      <xdr:rowOff>68580</xdr:rowOff>
    </xdr:from>
    <xdr:to>
      <xdr:col>13</xdr:col>
      <xdr:colOff>525780</xdr:colOff>
      <xdr:row>359</xdr:row>
      <xdr:rowOff>0</xdr:rowOff>
    </xdr:to>
    <xdr:graphicFrame macro="">
      <xdr:nvGraphicFramePr>
        <xdr:cNvPr id="75425" name="Chart 28">
          <a:extLst>
            <a:ext uri="{FF2B5EF4-FFF2-40B4-BE49-F238E27FC236}">
              <a16:creationId xmlns:a16="http://schemas.microsoft.com/office/drawing/2014/main" id="{00000000-0008-0000-1A00-0000A1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76200</xdr:colOff>
      <xdr:row>28</xdr:row>
      <xdr:rowOff>30480</xdr:rowOff>
    </xdr:from>
    <xdr:to>
      <xdr:col>1</xdr:col>
      <xdr:colOff>152400</xdr:colOff>
      <xdr:row>28</xdr:row>
      <xdr:rowOff>30480</xdr:rowOff>
    </xdr:to>
    <xdr:sp macro="" textlink="">
      <xdr:nvSpPr>
        <xdr:cNvPr id="75426" name="Line 32">
          <a:extLst>
            <a:ext uri="{FF2B5EF4-FFF2-40B4-BE49-F238E27FC236}">
              <a16:creationId xmlns:a16="http://schemas.microsoft.com/office/drawing/2014/main" id="{00000000-0008-0000-1A00-0000A2260100}"/>
            </a:ext>
          </a:extLst>
        </xdr:cNvPr>
        <xdr:cNvSpPr>
          <a:spLocks noChangeShapeType="1"/>
        </xdr:cNvSpPr>
      </xdr:nvSpPr>
      <xdr:spPr bwMode="auto">
        <a:xfrm>
          <a:off x="594360" y="6065520"/>
          <a:ext cx="7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106680</xdr:colOff>
      <xdr:row>374</xdr:row>
      <xdr:rowOff>68580</xdr:rowOff>
    </xdr:from>
    <xdr:to>
      <xdr:col>13</xdr:col>
      <xdr:colOff>579120</xdr:colOff>
      <xdr:row>394</xdr:row>
      <xdr:rowOff>144780</xdr:rowOff>
    </xdr:to>
    <xdr:graphicFrame macro="">
      <xdr:nvGraphicFramePr>
        <xdr:cNvPr id="75427" name="Chart 33">
          <a:extLst>
            <a:ext uri="{FF2B5EF4-FFF2-40B4-BE49-F238E27FC236}">
              <a16:creationId xmlns:a16="http://schemas.microsoft.com/office/drawing/2014/main" id="{00000000-0008-0000-1A00-0000A3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91440</xdr:colOff>
      <xdr:row>396</xdr:row>
      <xdr:rowOff>22860</xdr:rowOff>
    </xdr:from>
    <xdr:to>
      <xdr:col>13</xdr:col>
      <xdr:colOff>563880</xdr:colOff>
      <xdr:row>416</xdr:row>
      <xdr:rowOff>106680</xdr:rowOff>
    </xdr:to>
    <xdr:graphicFrame macro="">
      <xdr:nvGraphicFramePr>
        <xdr:cNvPr id="75428" name="Chart 34">
          <a:extLst>
            <a:ext uri="{FF2B5EF4-FFF2-40B4-BE49-F238E27FC236}">
              <a16:creationId xmlns:a16="http://schemas.microsoft.com/office/drawing/2014/main" id="{00000000-0008-0000-1A00-0000A4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76200</xdr:colOff>
      <xdr:row>417</xdr:row>
      <xdr:rowOff>106680</xdr:rowOff>
    </xdr:from>
    <xdr:to>
      <xdr:col>13</xdr:col>
      <xdr:colOff>563880</xdr:colOff>
      <xdr:row>438</xdr:row>
      <xdr:rowOff>38100</xdr:rowOff>
    </xdr:to>
    <xdr:graphicFrame macro="">
      <xdr:nvGraphicFramePr>
        <xdr:cNvPr id="75429" name="Chart 35">
          <a:extLst>
            <a:ext uri="{FF2B5EF4-FFF2-40B4-BE49-F238E27FC236}">
              <a16:creationId xmlns:a16="http://schemas.microsoft.com/office/drawing/2014/main" id="{00000000-0008-0000-1A00-0000A526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0</xdr:col>
      <xdr:colOff>15240</xdr:colOff>
      <xdr:row>0</xdr:row>
      <xdr:rowOff>60960</xdr:rowOff>
    </xdr:from>
    <xdr:to>
      <xdr:col>1</xdr:col>
      <xdr:colOff>266700</xdr:colOff>
      <xdr:row>0</xdr:row>
      <xdr:rowOff>594360</xdr:rowOff>
    </xdr:to>
    <xdr:pic>
      <xdr:nvPicPr>
        <xdr:cNvPr id="27" name="Picture 26" descr="New Logo TM">
          <a:extLst>
            <a:ext uri="{FF2B5EF4-FFF2-40B4-BE49-F238E27FC236}">
              <a16:creationId xmlns:a16="http://schemas.microsoft.com/office/drawing/2014/main" id="{00000000-0008-0000-1A00-00001B000000}"/>
            </a:ext>
          </a:extLst>
        </xdr:cNvPr>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5240" y="60960"/>
          <a:ext cx="769620" cy="53340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99060</xdr:colOff>
      <xdr:row>61</xdr:row>
      <xdr:rowOff>160020</xdr:rowOff>
    </xdr:from>
    <xdr:to>
      <xdr:col>1</xdr:col>
      <xdr:colOff>327660</xdr:colOff>
      <xdr:row>61</xdr:row>
      <xdr:rowOff>160020</xdr:rowOff>
    </xdr:to>
    <xdr:sp macro="" textlink="">
      <xdr:nvSpPr>
        <xdr:cNvPr id="1874021" name="Line 2">
          <a:extLst>
            <a:ext uri="{FF2B5EF4-FFF2-40B4-BE49-F238E27FC236}">
              <a16:creationId xmlns:a16="http://schemas.microsoft.com/office/drawing/2014/main" id="{00000000-0008-0000-1B00-000065981C00}"/>
            </a:ext>
          </a:extLst>
        </xdr:cNvPr>
        <xdr:cNvSpPr>
          <a:spLocks noChangeShapeType="1"/>
        </xdr:cNvSpPr>
      </xdr:nvSpPr>
      <xdr:spPr bwMode="auto">
        <a:xfrm flipV="1">
          <a:off x="259080" y="11323320"/>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83820</xdr:colOff>
      <xdr:row>12</xdr:row>
      <xdr:rowOff>91440</xdr:rowOff>
    </xdr:from>
    <xdr:to>
      <xdr:col>31</xdr:col>
      <xdr:colOff>152400</xdr:colOff>
      <xdr:row>31</xdr:row>
      <xdr:rowOff>91440</xdr:rowOff>
    </xdr:to>
    <xdr:graphicFrame macro="">
      <xdr:nvGraphicFramePr>
        <xdr:cNvPr id="1874022" name="Chart 4">
          <a:extLst>
            <a:ext uri="{FF2B5EF4-FFF2-40B4-BE49-F238E27FC236}">
              <a16:creationId xmlns:a16="http://schemas.microsoft.com/office/drawing/2014/main" id="{00000000-0008-0000-1B00-00006698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83820</xdr:colOff>
      <xdr:row>33</xdr:row>
      <xdr:rowOff>76200</xdr:rowOff>
    </xdr:from>
    <xdr:to>
      <xdr:col>31</xdr:col>
      <xdr:colOff>129540</xdr:colOff>
      <xdr:row>52</xdr:row>
      <xdr:rowOff>76200</xdr:rowOff>
    </xdr:to>
    <xdr:graphicFrame macro="">
      <xdr:nvGraphicFramePr>
        <xdr:cNvPr id="1874023" name="Chart 5">
          <a:extLst>
            <a:ext uri="{FF2B5EF4-FFF2-40B4-BE49-F238E27FC236}">
              <a16:creationId xmlns:a16="http://schemas.microsoft.com/office/drawing/2014/main" id="{00000000-0008-0000-1B00-00006798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228600</xdr:colOff>
      <xdr:row>3</xdr:row>
      <xdr:rowOff>266700</xdr:rowOff>
    </xdr:to>
    <xdr:pic>
      <xdr:nvPicPr>
        <xdr:cNvPr id="6" name="Picture 5" descr="New Logo TM">
          <a:extLst>
            <a:ext uri="{FF2B5EF4-FFF2-40B4-BE49-F238E27FC236}">
              <a16:creationId xmlns:a16="http://schemas.microsoft.com/office/drawing/2014/main" id="{00000000-0008-0000-1B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079500" cy="76200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99060</xdr:colOff>
      <xdr:row>48</xdr:row>
      <xdr:rowOff>0</xdr:rowOff>
    </xdr:from>
    <xdr:to>
      <xdr:col>1</xdr:col>
      <xdr:colOff>327660</xdr:colOff>
      <xdr:row>48</xdr:row>
      <xdr:rowOff>0</xdr:rowOff>
    </xdr:to>
    <xdr:sp macro="" textlink="">
      <xdr:nvSpPr>
        <xdr:cNvPr id="1877093" name="Line 1">
          <a:extLst>
            <a:ext uri="{FF2B5EF4-FFF2-40B4-BE49-F238E27FC236}">
              <a16:creationId xmlns:a16="http://schemas.microsoft.com/office/drawing/2014/main" id="{00000000-0008-0000-1C00-000065A41C00}"/>
            </a:ext>
          </a:extLst>
        </xdr:cNvPr>
        <xdr:cNvSpPr>
          <a:spLocks noChangeShapeType="1"/>
        </xdr:cNvSpPr>
      </xdr:nvSpPr>
      <xdr:spPr bwMode="auto">
        <a:xfrm flipV="1">
          <a:off x="259080" y="8267700"/>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83820</xdr:colOff>
      <xdr:row>13</xdr:row>
      <xdr:rowOff>91440</xdr:rowOff>
    </xdr:from>
    <xdr:to>
      <xdr:col>26</xdr:col>
      <xdr:colOff>152400</xdr:colOff>
      <xdr:row>30</xdr:row>
      <xdr:rowOff>0</xdr:rowOff>
    </xdr:to>
    <xdr:graphicFrame macro="">
      <xdr:nvGraphicFramePr>
        <xdr:cNvPr id="1877094" name="Chart 2">
          <a:extLst>
            <a:ext uri="{FF2B5EF4-FFF2-40B4-BE49-F238E27FC236}">
              <a16:creationId xmlns:a16="http://schemas.microsoft.com/office/drawing/2014/main" id="{00000000-0008-0000-1C00-000066A4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83820</xdr:colOff>
      <xdr:row>34</xdr:row>
      <xdr:rowOff>7620</xdr:rowOff>
    </xdr:from>
    <xdr:to>
      <xdr:col>26</xdr:col>
      <xdr:colOff>114300</xdr:colOff>
      <xdr:row>44</xdr:row>
      <xdr:rowOff>160020</xdr:rowOff>
    </xdr:to>
    <xdr:graphicFrame macro="">
      <xdr:nvGraphicFramePr>
        <xdr:cNvPr id="1877095" name="Chart 3">
          <a:extLst>
            <a:ext uri="{FF2B5EF4-FFF2-40B4-BE49-F238E27FC236}">
              <a16:creationId xmlns:a16="http://schemas.microsoft.com/office/drawing/2014/main" id="{00000000-0008-0000-1C00-000067A4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38100</xdr:colOff>
      <xdr:row>0</xdr:row>
      <xdr:rowOff>22860</xdr:rowOff>
    </xdr:from>
    <xdr:to>
      <xdr:col>4</xdr:col>
      <xdr:colOff>20320</xdr:colOff>
      <xdr:row>3</xdr:row>
      <xdr:rowOff>281940</xdr:rowOff>
    </xdr:to>
    <xdr:pic>
      <xdr:nvPicPr>
        <xdr:cNvPr id="6" name="Picture 5" descr="New Logo TM">
          <a:extLst>
            <a:ext uri="{FF2B5EF4-FFF2-40B4-BE49-F238E27FC236}">
              <a16:creationId xmlns:a16="http://schemas.microsoft.com/office/drawing/2014/main" id="{00000000-0008-0000-1C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0" y="22860"/>
          <a:ext cx="1079500" cy="762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160020</xdr:colOff>
      <xdr:row>0</xdr:row>
      <xdr:rowOff>0</xdr:rowOff>
    </xdr:from>
    <xdr:to>
      <xdr:col>5</xdr:col>
      <xdr:colOff>312420</xdr:colOff>
      <xdr:row>0</xdr:row>
      <xdr:rowOff>0</xdr:rowOff>
    </xdr:to>
    <xdr:pic>
      <xdr:nvPicPr>
        <xdr:cNvPr id="1839230" name="Picture 1" descr="Pierce - color">
          <a:extLst>
            <a:ext uri="{FF2B5EF4-FFF2-40B4-BE49-F238E27FC236}">
              <a16:creationId xmlns:a16="http://schemas.microsoft.com/office/drawing/2014/main" id="{00000000-0008-0000-0200-00007E101C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29200" y="0"/>
          <a:ext cx="22402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358140</xdr:colOff>
      <xdr:row>0</xdr:row>
      <xdr:rowOff>0</xdr:rowOff>
    </xdr:from>
    <xdr:to>
      <xdr:col>11</xdr:col>
      <xdr:colOff>312420</xdr:colOff>
      <xdr:row>0</xdr:row>
      <xdr:rowOff>0</xdr:rowOff>
    </xdr:to>
    <xdr:pic>
      <xdr:nvPicPr>
        <xdr:cNvPr id="1839231" name="Picture 2" descr="McNeilus - color">
          <a:extLst>
            <a:ext uri="{FF2B5EF4-FFF2-40B4-BE49-F238E27FC236}">
              <a16:creationId xmlns:a16="http://schemas.microsoft.com/office/drawing/2014/main" id="{00000000-0008-0000-0200-00007F101C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57160" y="0"/>
          <a:ext cx="13563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411480</xdr:colOff>
      <xdr:row>0</xdr:row>
      <xdr:rowOff>0</xdr:rowOff>
    </xdr:from>
    <xdr:to>
      <xdr:col>7</xdr:col>
      <xdr:colOff>236220</xdr:colOff>
      <xdr:row>0</xdr:row>
      <xdr:rowOff>0</xdr:rowOff>
    </xdr:to>
    <xdr:pic>
      <xdr:nvPicPr>
        <xdr:cNvPr id="1839232" name="Picture 3" descr="JLG Logo - color">
          <a:extLst>
            <a:ext uri="{FF2B5EF4-FFF2-40B4-BE49-F238E27FC236}">
              <a16:creationId xmlns:a16="http://schemas.microsoft.com/office/drawing/2014/main" id="{00000000-0008-0000-0200-000080101C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69480" y="0"/>
          <a:ext cx="480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137160</xdr:colOff>
      <xdr:row>0</xdr:row>
      <xdr:rowOff>0</xdr:rowOff>
    </xdr:from>
    <xdr:to>
      <xdr:col>3</xdr:col>
      <xdr:colOff>106680</xdr:colOff>
      <xdr:row>0</xdr:row>
      <xdr:rowOff>0</xdr:rowOff>
    </xdr:to>
    <xdr:pic>
      <xdr:nvPicPr>
        <xdr:cNvPr id="1839233" name="Picture 4">
          <a:extLst>
            <a:ext uri="{FF2B5EF4-FFF2-40B4-BE49-F238E27FC236}">
              <a16:creationId xmlns:a16="http://schemas.microsoft.com/office/drawing/2014/main" id="{00000000-0008-0000-0200-000081101C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60220" y="0"/>
          <a:ext cx="32156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556260</xdr:colOff>
      <xdr:row>5</xdr:row>
      <xdr:rowOff>121920</xdr:rowOff>
    </xdr:to>
    <xdr:pic>
      <xdr:nvPicPr>
        <xdr:cNvPr id="3" name="Picture 2" descr="New Logo TM">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80160" cy="9601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274320</xdr:colOff>
      <xdr:row>0</xdr:row>
      <xdr:rowOff>0</xdr:rowOff>
    </xdr:from>
    <xdr:to>
      <xdr:col>7</xdr:col>
      <xdr:colOff>175260</xdr:colOff>
      <xdr:row>0</xdr:row>
      <xdr:rowOff>0</xdr:rowOff>
    </xdr:to>
    <xdr:pic>
      <xdr:nvPicPr>
        <xdr:cNvPr id="1826416" name="Picture 267" descr="Pierce - color">
          <a:extLst>
            <a:ext uri="{FF2B5EF4-FFF2-40B4-BE49-F238E27FC236}">
              <a16:creationId xmlns:a16="http://schemas.microsoft.com/office/drawing/2014/main" id="{00000000-0008-0000-0400-000070DE1B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82040" y="0"/>
          <a:ext cx="1303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373380</xdr:colOff>
      <xdr:row>0</xdr:row>
      <xdr:rowOff>0</xdr:rowOff>
    </xdr:from>
    <xdr:to>
      <xdr:col>15</xdr:col>
      <xdr:colOff>449580</xdr:colOff>
      <xdr:row>0</xdr:row>
      <xdr:rowOff>0</xdr:rowOff>
    </xdr:to>
    <xdr:pic>
      <xdr:nvPicPr>
        <xdr:cNvPr id="1826417" name="Picture 269" descr="McNeilus - color">
          <a:extLst>
            <a:ext uri="{FF2B5EF4-FFF2-40B4-BE49-F238E27FC236}">
              <a16:creationId xmlns:a16="http://schemas.microsoft.com/office/drawing/2014/main" id="{00000000-0008-0000-0400-000071DE1B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58640" y="0"/>
          <a:ext cx="14020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68580</xdr:colOff>
      <xdr:row>0</xdr:row>
      <xdr:rowOff>0</xdr:rowOff>
    </xdr:from>
    <xdr:to>
      <xdr:col>10</xdr:col>
      <xdr:colOff>182880</xdr:colOff>
      <xdr:row>0</xdr:row>
      <xdr:rowOff>0</xdr:rowOff>
    </xdr:to>
    <xdr:pic>
      <xdr:nvPicPr>
        <xdr:cNvPr id="1826418" name="Picture 274" descr="JLG Logo - color">
          <a:extLst>
            <a:ext uri="{FF2B5EF4-FFF2-40B4-BE49-F238E27FC236}">
              <a16:creationId xmlns:a16="http://schemas.microsoft.com/office/drawing/2014/main" id="{00000000-0008-0000-0400-000072DE1B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28900" y="0"/>
          <a:ext cx="876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24</xdr:row>
          <xdr:rowOff>142875</xdr:rowOff>
        </xdr:from>
        <xdr:to>
          <xdr:col>1</xdr:col>
          <xdr:colOff>342900</xdr:colOff>
          <xdr:row>26</xdr:row>
          <xdr:rowOff>28575</xdr:rowOff>
        </xdr:to>
        <xdr:sp macro="" textlink="">
          <xdr:nvSpPr>
            <xdr:cNvPr id="22803" name="Check Box 275" hidden="1">
              <a:extLst>
                <a:ext uri="{63B3BB69-23CF-44E3-9099-C40C66FF867C}">
                  <a14:compatExt spid="_x0000_s22803"/>
                </a:ext>
                <a:ext uri="{FF2B5EF4-FFF2-40B4-BE49-F238E27FC236}">
                  <a16:creationId xmlns:a16="http://schemas.microsoft.com/office/drawing/2014/main" id="{00000000-0008-0000-0400-000013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142875</xdr:rowOff>
        </xdr:from>
        <xdr:to>
          <xdr:col>1</xdr:col>
          <xdr:colOff>342900</xdr:colOff>
          <xdr:row>27</xdr:row>
          <xdr:rowOff>28575</xdr:rowOff>
        </xdr:to>
        <xdr:sp macro="" textlink="">
          <xdr:nvSpPr>
            <xdr:cNvPr id="22804" name="Check Box 276" hidden="1">
              <a:extLst>
                <a:ext uri="{63B3BB69-23CF-44E3-9099-C40C66FF867C}">
                  <a14:compatExt spid="_x0000_s22804"/>
                </a:ext>
                <a:ext uri="{FF2B5EF4-FFF2-40B4-BE49-F238E27FC236}">
                  <a16:creationId xmlns:a16="http://schemas.microsoft.com/office/drawing/2014/main" id="{00000000-0008-0000-0400-000014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142875</xdr:rowOff>
        </xdr:from>
        <xdr:to>
          <xdr:col>1</xdr:col>
          <xdr:colOff>342900</xdr:colOff>
          <xdr:row>28</xdr:row>
          <xdr:rowOff>28575</xdr:rowOff>
        </xdr:to>
        <xdr:sp macro="" textlink="">
          <xdr:nvSpPr>
            <xdr:cNvPr id="22805" name="Check Box 277" hidden="1">
              <a:extLst>
                <a:ext uri="{63B3BB69-23CF-44E3-9099-C40C66FF867C}">
                  <a14:compatExt spid="_x0000_s22805"/>
                </a:ext>
                <a:ext uri="{FF2B5EF4-FFF2-40B4-BE49-F238E27FC236}">
                  <a16:creationId xmlns:a16="http://schemas.microsoft.com/office/drawing/2014/main" id="{00000000-0008-0000-0400-000015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142875</xdr:rowOff>
        </xdr:from>
        <xdr:to>
          <xdr:col>1</xdr:col>
          <xdr:colOff>342900</xdr:colOff>
          <xdr:row>29</xdr:row>
          <xdr:rowOff>28575</xdr:rowOff>
        </xdr:to>
        <xdr:sp macro="" textlink="">
          <xdr:nvSpPr>
            <xdr:cNvPr id="22806" name="Check Box 278" hidden="1">
              <a:extLst>
                <a:ext uri="{63B3BB69-23CF-44E3-9099-C40C66FF867C}">
                  <a14:compatExt spid="_x0000_s22806"/>
                </a:ext>
                <a:ext uri="{FF2B5EF4-FFF2-40B4-BE49-F238E27FC236}">
                  <a16:creationId xmlns:a16="http://schemas.microsoft.com/office/drawing/2014/main" id="{00000000-0008-0000-0400-000016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142875</xdr:rowOff>
        </xdr:from>
        <xdr:to>
          <xdr:col>1</xdr:col>
          <xdr:colOff>342900</xdr:colOff>
          <xdr:row>30</xdr:row>
          <xdr:rowOff>28575</xdr:rowOff>
        </xdr:to>
        <xdr:sp macro="" textlink="">
          <xdr:nvSpPr>
            <xdr:cNvPr id="22807" name="Check Box 279" hidden="1">
              <a:extLst>
                <a:ext uri="{63B3BB69-23CF-44E3-9099-C40C66FF867C}">
                  <a14:compatExt spid="_x0000_s22807"/>
                </a:ext>
                <a:ext uri="{FF2B5EF4-FFF2-40B4-BE49-F238E27FC236}">
                  <a16:creationId xmlns:a16="http://schemas.microsoft.com/office/drawing/2014/main" id="{00000000-0008-0000-0400-000017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142875</xdr:rowOff>
        </xdr:from>
        <xdr:to>
          <xdr:col>11</xdr:col>
          <xdr:colOff>342900</xdr:colOff>
          <xdr:row>28</xdr:row>
          <xdr:rowOff>28575</xdr:rowOff>
        </xdr:to>
        <xdr:sp macro="" textlink="">
          <xdr:nvSpPr>
            <xdr:cNvPr id="22808" name="Check Box 280" hidden="1">
              <a:extLst>
                <a:ext uri="{63B3BB69-23CF-44E3-9099-C40C66FF867C}">
                  <a14:compatExt spid="_x0000_s22808"/>
                </a:ext>
                <a:ext uri="{FF2B5EF4-FFF2-40B4-BE49-F238E27FC236}">
                  <a16:creationId xmlns:a16="http://schemas.microsoft.com/office/drawing/2014/main" id="{00000000-0008-0000-0400-000018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142875</xdr:rowOff>
        </xdr:from>
        <xdr:to>
          <xdr:col>11</xdr:col>
          <xdr:colOff>342900</xdr:colOff>
          <xdr:row>27</xdr:row>
          <xdr:rowOff>28575</xdr:rowOff>
        </xdr:to>
        <xdr:sp macro="" textlink="">
          <xdr:nvSpPr>
            <xdr:cNvPr id="22809" name="Check Box 281" hidden="1">
              <a:extLst>
                <a:ext uri="{63B3BB69-23CF-44E3-9099-C40C66FF867C}">
                  <a14:compatExt spid="_x0000_s22809"/>
                </a:ext>
                <a:ext uri="{FF2B5EF4-FFF2-40B4-BE49-F238E27FC236}">
                  <a16:creationId xmlns:a16="http://schemas.microsoft.com/office/drawing/2014/main" id="{00000000-0008-0000-0400-000019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142875</xdr:rowOff>
        </xdr:from>
        <xdr:to>
          <xdr:col>11</xdr:col>
          <xdr:colOff>342900</xdr:colOff>
          <xdr:row>26</xdr:row>
          <xdr:rowOff>28575</xdr:rowOff>
        </xdr:to>
        <xdr:sp macro="" textlink="">
          <xdr:nvSpPr>
            <xdr:cNvPr id="22810" name="Check Box 282" hidden="1">
              <a:extLst>
                <a:ext uri="{63B3BB69-23CF-44E3-9099-C40C66FF867C}">
                  <a14:compatExt spid="_x0000_s22810"/>
                </a:ext>
                <a:ext uri="{FF2B5EF4-FFF2-40B4-BE49-F238E27FC236}">
                  <a16:creationId xmlns:a16="http://schemas.microsoft.com/office/drawing/2014/main" id="{00000000-0008-0000-0400-00001A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9525</xdr:rowOff>
        </xdr:from>
        <xdr:to>
          <xdr:col>1</xdr:col>
          <xdr:colOff>333375</xdr:colOff>
          <xdr:row>37</xdr:row>
          <xdr:rowOff>66675</xdr:rowOff>
        </xdr:to>
        <xdr:sp macro="" textlink="">
          <xdr:nvSpPr>
            <xdr:cNvPr id="22815" name="Check Box 287" hidden="1">
              <a:extLst>
                <a:ext uri="{63B3BB69-23CF-44E3-9099-C40C66FF867C}">
                  <a14:compatExt spid="_x0000_s22815"/>
                </a:ext>
                <a:ext uri="{FF2B5EF4-FFF2-40B4-BE49-F238E27FC236}">
                  <a16:creationId xmlns:a16="http://schemas.microsoft.com/office/drawing/2014/main" id="{00000000-0008-0000-0400-00001F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123825</xdr:rowOff>
        </xdr:from>
        <xdr:to>
          <xdr:col>1</xdr:col>
          <xdr:colOff>342900</xdr:colOff>
          <xdr:row>33</xdr:row>
          <xdr:rowOff>47625</xdr:rowOff>
        </xdr:to>
        <xdr:sp macro="" textlink="">
          <xdr:nvSpPr>
            <xdr:cNvPr id="22817" name="Check Box 289" hidden="1">
              <a:extLst>
                <a:ext uri="{63B3BB69-23CF-44E3-9099-C40C66FF867C}">
                  <a14:compatExt spid="_x0000_s22817"/>
                </a:ext>
                <a:ext uri="{FF2B5EF4-FFF2-40B4-BE49-F238E27FC236}">
                  <a16:creationId xmlns:a16="http://schemas.microsoft.com/office/drawing/2014/main" id="{00000000-0008-0000-0400-000021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40</xdr:row>
          <xdr:rowOff>142875</xdr:rowOff>
        </xdr:from>
        <xdr:to>
          <xdr:col>8</xdr:col>
          <xdr:colOff>180975</xdr:colOff>
          <xdr:row>42</xdr:row>
          <xdr:rowOff>38100</xdr:rowOff>
        </xdr:to>
        <xdr:sp macro="" textlink="">
          <xdr:nvSpPr>
            <xdr:cNvPr id="22818" name="Check Box 290" hidden="1">
              <a:extLst>
                <a:ext uri="{63B3BB69-23CF-44E3-9099-C40C66FF867C}">
                  <a14:compatExt spid="_x0000_s22818"/>
                </a:ext>
                <a:ext uri="{FF2B5EF4-FFF2-40B4-BE49-F238E27FC236}">
                  <a16:creationId xmlns:a16="http://schemas.microsoft.com/office/drawing/2014/main" id="{00000000-0008-0000-0400-000022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 Part Submission Warrant (PSW)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142875</xdr:rowOff>
        </xdr:from>
        <xdr:to>
          <xdr:col>11</xdr:col>
          <xdr:colOff>47625</xdr:colOff>
          <xdr:row>42</xdr:row>
          <xdr:rowOff>28575</xdr:rowOff>
        </xdr:to>
        <xdr:sp macro="" textlink="">
          <xdr:nvSpPr>
            <xdr:cNvPr id="22819" name="Check Box 291" hidden="1">
              <a:extLst>
                <a:ext uri="{63B3BB69-23CF-44E3-9099-C40C66FF867C}">
                  <a14:compatExt spid="_x0000_s22819"/>
                </a:ext>
                <a:ext uri="{FF2B5EF4-FFF2-40B4-BE49-F238E27FC236}">
                  <a16:creationId xmlns:a16="http://schemas.microsoft.com/office/drawing/2014/main" id="{00000000-0008-0000-0400-000023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 Compliance with legal requirements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142875</xdr:rowOff>
        </xdr:from>
        <xdr:to>
          <xdr:col>11</xdr:col>
          <xdr:colOff>342900</xdr:colOff>
          <xdr:row>29</xdr:row>
          <xdr:rowOff>28575</xdr:rowOff>
        </xdr:to>
        <xdr:sp macro="" textlink="">
          <xdr:nvSpPr>
            <xdr:cNvPr id="22822" name="Check Box 294" hidden="1">
              <a:extLst>
                <a:ext uri="{63B3BB69-23CF-44E3-9099-C40C66FF867C}">
                  <a14:compatExt spid="_x0000_s22822"/>
                </a:ext>
                <a:ext uri="{FF2B5EF4-FFF2-40B4-BE49-F238E27FC236}">
                  <a16:creationId xmlns:a16="http://schemas.microsoft.com/office/drawing/2014/main" id="{00000000-0008-0000-0400-000026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xdr:row>
          <xdr:rowOff>0</xdr:rowOff>
        </xdr:from>
        <xdr:to>
          <xdr:col>8</xdr:col>
          <xdr:colOff>104775</xdr:colOff>
          <xdr:row>8</xdr:row>
          <xdr:rowOff>47625</xdr:rowOff>
        </xdr:to>
        <xdr:sp macro="" textlink="">
          <xdr:nvSpPr>
            <xdr:cNvPr id="22823" name="Check Box 295" hidden="1">
              <a:extLst>
                <a:ext uri="{63B3BB69-23CF-44E3-9099-C40C66FF867C}">
                  <a14:compatExt spid="_x0000_s22823"/>
                </a:ext>
                <a:ext uri="{FF2B5EF4-FFF2-40B4-BE49-F238E27FC236}">
                  <a16:creationId xmlns:a16="http://schemas.microsoft.com/office/drawing/2014/main" id="{00000000-0008-0000-0400-000027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7</xdr:row>
          <xdr:rowOff>0</xdr:rowOff>
        </xdr:from>
        <xdr:to>
          <xdr:col>9</xdr:col>
          <xdr:colOff>104775</xdr:colOff>
          <xdr:row>8</xdr:row>
          <xdr:rowOff>47625</xdr:rowOff>
        </xdr:to>
        <xdr:sp macro="" textlink="">
          <xdr:nvSpPr>
            <xdr:cNvPr id="22824" name="Check Box 296" hidden="1">
              <a:extLst>
                <a:ext uri="{63B3BB69-23CF-44E3-9099-C40C66FF867C}">
                  <a14:compatExt spid="_x0000_s22824"/>
                </a:ext>
                <a:ext uri="{FF2B5EF4-FFF2-40B4-BE49-F238E27FC236}">
                  <a16:creationId xmlns:a16="http://schemas.microsoft.com/office/drawing/2014/main" id="{00000000-0008-0000-0400-000028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142875</xdr:rowOff>
        </xdr:from>
        <xdr:to>
          <xdr:col>11</xdr:col>
          <xdr:colOff>342900</xdr:colOff>
          <xdr:row>30</xdr:row>
          <xdr:rowOff>28575</xdr:rowOff>
        </xdr:to>
        <xdr:sp macro="" textlink="">
          <xdr:nvSpPr>
            <xdr:cNvPr id="22829" name="Check Box 301" hidden="1">
              <a:extLst>
                <a:ext uri="{63B3BB69-23CF-44E3-9099-C40C66FF867C}">
                  <a14:compatExt spid="_x0000_s22829"/>
                </a:ext>
                <a:ext uri="{FF2B5EF4-FFF2-40B4-BE49-F238E27FC236}">
                  <a16:creationId xmlns:a16="http://schemas.microsoft.com/office/drawing/2014/main" id="{00000000-0008-0000-0400-00002D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61</xdr:row>
          <xdr:rowOff>0</xdr:rowOff>
        </xdr:from>
        <xdr:to>
          <xdr:col>7</xdr:col>
          <xdr:colOff>66675</xdr:colOff>
          <xdr:row>62</xdr:row>
          <xdr:rowOff>47625</xdr:rowOff>
        </xdr:to>
        <xdr:sp macro="" textlink="">
          <xdr:nvSpPr>
            <xdr:cNvPr id="22830" name="Check Box 302" hidden="1">
              <a:extLst>
                <a:ext uri="{63B3BB69-23CF-44E3-9099-C40C66FF867C}">
                  <a14:compatExt spid="_x0000_s22830"/>
                </a:ext>
                <a:ext uri="{FF2B5EF4-FFF2-40B4-BE49-F238E27FC236}">
                  <a16:creationId xmlns:a16="http://schemas.microsoft.com/office/drawing/2014/main" id="{00000000-0008-0000-0400-00002E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Approved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61</xdr:row>
          <xdr:rowOff>0</xdr:rowOff>
        </xdr:from>
        <xdr:to>
          <xdr:col>9</xdr:col>
          <xdr:colOff>142875</xdr:colOff>
          <xdr:row>62</xdr:row>
          <xdr:rowOff>47625</xdr:rowOff>
        </xdr:to>
        <xdr:sp macro="" textlink="">
          <xdr:nvSpPr>
            <xdr:cNvPr id="22831" name="Check Box 303" hidden="1">
              <a:extLst>
                <a:ext uri="{63B3BB69-23CF-44E3-9099-C40C66FF867C}">
                  <a14:compatExt spid="_x0000_s22831"/>
                </a:ext>
                <a:ext uri="{FF2B5EF4-FFF2-40B4-BE49-F238E27FC236}">
                  <a16:creationId xmlns:a16="http://schemas.microsoft.com/office/drawing/2014/main" id="{00000000-0008-0000-0400-00002F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61</xdr:row>
          <xdr:rowOff>0</xdr:rowOff>
        </xdr:from>
        <xdr:to>
          <xdr:col>10</xdr:col>
          <xdr:colOff>304800</xdr:colOff>
          <xdr:row>62</xdr:row>
          <xdr:rowOff>66675</xdr:rowOff>
        </xdr:to>
        <xdr:sp macro="" textlink="">
          <xdr:nvSpPr>
            <xdr:cNvPr id="22832" name="Check Box 304" hidden="1">
              <a:extLst>
                <a:ext uri="{63B3BB69-23CF-44E3-9099-C40C66FF867C}">
                  <a14:compatExt spid="_x0000_s22832"/>
                </a:ext>
                <a:ext uri="{FF2B5EF4-FFF2-40B4-BE49-F238E27FC236}">
                  <a16:creationId xmlns:a16="http://schemas.microsoft.com/office/drawing/2014/main" id="{00000000-0008-0000-0400-000030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50</xdr:row>
          <xdr:rowOff>0</xdr:rowOff>
        </xdr:from>
        <xdr:to>
          <xdr:col>10</xdr:col>
          <xdr:colOff>104775</xdr:colOff>
          <xdr:row>51</xdr:row>
          <xdr:rowOff>47625</xdr:rowOff>
        </xdr:to>
        <xdr:sp macro="" textlink="">
          <xdr:nvSpPr>
            <xdr:cNvPr id="22835" name="Check Box 307" hidden="1">
              <a:extLst>
                <a:ext uri="{63B3BB69-23CF-44E3-9099-C40C66FF867C}">
                  <a14:compatExt spid="_x0000_s22835"/>
                </a:ext>
                <a:ext uri="{FF2B5EF4-FFF2-40B4-BE49-F238E27FC236}">
                  <a16:creationId xmlns:a16="http://schemas.microsoft.com/office/drawing/2014/main" id="{00000000-0008-0000-0400-000033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0</xdr:rowOff>
        </xdr:from>
        <xdr:to>
          <xdr:col>10</xdr:col>
          <xdr:colOff>419100</xdr:colOff>
          <xdr:row>51</xdr:row>
          <xdr:rowOff>47625</xdr:rowOff>
        </xdr:to>
        <xdr:sp macro="" textlink="">
          <xdr:nvSpPr>
            <xdr:cNvPr id="22836" name="Check Box 308" hidden="1">
              <a:extLst>
                <a:ext uri="{63B3BB69-23CF-44E3-9099-C40C66FF867C}">
                  <a14:compatExt spid="_x0000_s22836"/>
                </a:ext>
                <a:ext uri="{FF2B5EF4-FFF2-40B4-BE49-F238E27FC236}">
                  <a16:creationId xmlns:a16="http://schemas.microsoft.com/office/drawing/2014/main" id="{00000000-0008-0000-0400-000034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50</xdr:row>
          <xdr:rowOff>0</xdr:rowOff>
        </xdr:from>
        <xdr:to>
          <xdr:col>11</xdr:col>
          <xdr:colOff>66675</xdr:colOff>
          <xdr:row>51</xdr:row>
          <xdr:rowOff>47625</xdr:rowOff>
        </xdr:to>
        <xdr:sp macro="" textlink="">
          <xdr:nvSpPr>
            <xdr:cNvPr id="22837" name="Check Box 309" hidden="1">
              <a:extLst>
                <a:ext uri="{63B3BB69-23CF-44E3-9099-C40C66FF867C}">
                  <a14:compatExt spid="_x0000_s22837"/>
                </a:ext>
                <a:ext uri="{FF2B5EF4-FFF2-40B4-BE49-F238E27FC236}">
                  <a16:creationId xmlns:a16="http://schemas.microsoft.com/office/drawing/2014/main" id="{00000000-0008-0000-0400-000035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41</xdr:row>
          <xdr:rowOff>142875</xdr:rowOff>
        </xdr:from>
        <xdr:to>
          <xdr:col>6</xdr:col>
          <xdr:colOff>152400</xdr:colOff>
          <xdr:row>43</xdr:row>
          <xdr:rowOff>38100</xdr:rowOff>
        </xdr:to>
        <xdr:sp macro="" textlink="">
          <xdr:nvSpPr>
            <xdr:cNvPr id="22956" name="Check Box 428" hidden="1">
              <a:extLst>
                <a:ext uri="{63B3BB69-23CF-44E3-9099-C40C66FF867C}">
                  <a14:compatExt spid="_x0000_s22956"/>
                </a:ext>
                <a:ext uri="{FF2B5EF4-FFF2-40B4-BE49-F238E27FC236}">
                  <a16:creationId xmlns:a16="http://schemas.microsoft.com/office/drawing/2014/main" id="{00000000-0008-0000-0400-0000AC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 Dimensional results (ISIR)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42</xdr:row>
          <xdr:rowOff>104775</xdr:rowOff>
        </xdr:from>
        <xdr:to>
          <xdr:col>11</xdr:col>
          <xdr:colOff>28575</xdr:colOff>
          <xdr:row>44</xdr:row>
          <xdr:rowOff>0</xdr:rowOff>
        </xdr:to>
        <xdr:sp macro="" textlink="">
          <xdr:nvSpPr>
            <xdr:cNvPr id="22958" name="Check Box 430" hidden="1">
              <a:extLst>
                <a:ext uri="{63B3BB69-23CF-44E3-9099-C40C66FF867C}">
                  <a14:compatExt spid="_x0000_s22958"/>
                </a:ext>
                <a:ext uri="{FF2B5EF4-FFF2-40B4-BE49-F238E27FC236}">
                  <a16:creationId xmlns:a16="http://schemas.microsoft.com/office/drawing/2014/main" id="{00000000-0008-0000-0400-0000AE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9. Process Flow Chart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41</xdr:row>
          <xdr:rowOff>123825</xdr:rowOff>
        </xdr:from>
        <xdr:to>
          <xdr:col>11</xdr:col>
          <xdr:colOff>295275</xdr:colOff>
          <xdr:row>43</xdr:row>
          <xdr:rowOff>28575</xdr:rowOff>
        </xdr:to>
        <xdr:sp macro="" textlink="">
          <xdr:nvSpPr>
            <xdr:cNvPr id="22959" name="Check Box 431" hidden="1">
              <a:extLst>
                <a:ext uri="{63B3BB69-23CF-44E3-9099-C40C66FF867C}">
                  <a14:compatExt spid="_x0000_s22959"/>
                </a:ext>
                <a:ext uri="{FF2B5EF4-FFF2-40B4-BE49-F238E27FC236}">
                  <a16:creationId xmlns:a16="http://schemas.microsoft.com/office/drawing/2014/main" id="{00000000-0008-0000-0400-0000AF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 Process FMEA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40</xdr:row>
          <xdr:rowOff>142875</xdr:rowOff>
        </xdr:from>
        <xdr:to>
          <xdr:col>18</xdr:col>
          <xdr:colOff>28575</xdr:colOff>
          <xdr:row>42</xdr:row>
          <xdr:rowOff>28575</xdr:rowOff>
        </xdr:to>
        <xdr:sp macro="" textlink="">
          <xdr:nvSpPr>
            <xdr:cNvPr id="22960" name="Check Box 432" hidden="1">
              <a:extLst>
                <a:ext uri="{63B3BB69-23CF-44E3-9099-C40C66FF867C}">
                  <a14:compatExt spid="_x0000_s22960"/>
                </a:ext>
                <a:ext uri="{FF2B5EF4-FFF2-40B4-BE49-F238E27FC236}">
                  <a16:creationId xmlns:a16="http://schemas.microsoft.com/office/drawing/2014/main" id="{00000000-0008-0000-0400-0000B0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13. Proof of inspection equipment capability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42</xdr:row>
          <xdr:rowOff>142875</xdr:rowOff>
        </xdr:from>
        <xdr:to>
          <xdr:col>6</xdr:col>
          <xdr:colOff>200025</xdr:colOff>
          <xdr:row>44</xdr:row>
          <xdr:rowOff>38100</xdr:rowOff>
        </xdr:to>
        <xdr:sp macro="" textlink="">
          <xdr:nvSpPr>
            <xdr:cNvPr id="22961" name="Check Box 433" hidden="1">
              <a:extLst>
                <a:ext uri="{63B3BB69-23CF-44E3-9099-C40C66FF867C}">
                  <a14:compatExt spid="_x0000_s22961"/>
                </a:ext>
                <a:ext uri="{FF2B5EF4-FFF2-40B4-BE49-F238E27FC236}">
                  <a16:creationId xmlns:a16="http://schemas.microsoft.com/office/drawing/2014/main" id="{00000000-0008-0000-0400-0000B1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 Functional Testing (if specified)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41</xdr:row>
          <xdr:rowOff>123825</xdr:rowOff>
        </xdr:from>
        <xdr:to>
          <xdr:col>18</xdr:col>
          <xdr:colOff>0</xdr:colOff>
          <xdr:row>43</xdr:row>
          <xdr:rowOff>28575</xdr:rowOff>
        </xdr:to>
        <xdr:sp macro="" textlink="">
          <xdr:nvSpPr>
            <xdr:cNvPr id="22962" name="Check Box 434" hidden="1">
              <a:extLst>
                <a:ext uri="{63B3BB69-23CF-44E3-9099-C40C66FF867C}">
                  <a14:compatExt spid="_x0000_s22962"/>
                </a:ext>
                <a:ext uri="{FF2B5EF4-FFF2-40B4-BE49-F238E27FC236}">
                  <a16:creationId xmlns:a16="http://schemas.microsoft.com/office/drawing/2014/main" id="{00000000-0008-0000-0400-0000B2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14. List of Sub Suppliers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42</xdr:row>
          <xdr:rowOff>104775</xdr:rowOff>
        </xdr:from>
        <xdr:to>
          <xdr:col>18</xdr:col>
          <xdr:colOff>104775</xdr:colOff>
          <xdr:row>44</xdr:row>
          <xdr:rowOff>0</xdr:rowOff>
        </xdr:to>
        <xdr:sp macro="" textlink="">
          <xdr:nvSpPr>
            <xdr:cNvPr id="22965" name="Check Box 437" hidden="1">
              <a:extLst>
                <a:ext uri="{63B3BB69-23CF-44E3-9099-C40C66FF867C}">
                  <a14:compatExt spid="_x0000_s22965"/>
                </a:ext>
                <a:ext uri="{FF2B5EF4-FFF2-40B4-BE49-F238E27FC236}">
                  <a16:creationId xmlns:a16="http://schemas.microsoft.com/office/drawing/2014/main" id="{00000000-0008-0000-0400-0000B55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15. Emergency Strategy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0</xdr:rowOff>
        </xdr:from>
        <xdr:to>
          <xdr:col>2</xdr:col>
          <xdr:colOff>0</xdr:colOff>
          <xdr:row>39</xdr:row>
          <xdr:rowOff>47625</xdr:rowOff>
        </xdr:to>
        <xdr:sp macro="" textlink="">
          <xdr:nvSpPr>
            <xdr:cNvPr id="23405" name="Check Box 877" hidden="1">
              <a:extLst>
                <a:ext uri="{63B3BB69-23CF-44E3-9099-C40C66FF867C}">
                  <a14:compatExt spid="_x0000_s23405"/>
                </a:ext>
                <a:ext uri="{FF2B5EF4-FFF2-40B4-BE49-F238E27FC236}">
                  <a16:creationId xmlns:a16="http://schemas.microsoft.com/office/drawing/2014/main" id="{00000000-0008-0000-0400-00006D5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47</xdr:row>
          <xdr:rowOff>142875</xdr:rowOff>
        </xdr:from>
        <xdr:to>
          <xdr:col>10</xdr:col>
          <xdr:colOff>180975</xdr:colOff>
          <xdr:row>49</xdr:row>
          <xdr:rowOff>28575</xdr:rowOff>
        </xdr:to>
        <xdr:sp macro="" textlink="">
          <xdr:nvSpPr>
            <xdr:cNvPr id="23413" name="Check Box 885" hidden="1">
              <a:extLst>
                <a:ext uri="{63B3BB69-23CF-44E3-9099-C40C66FF867C}">
                  <a14:compatExt spid="_x0000_s23413"/>
                </a:ext>
                <a:ext uri="{FF2B5EF4-FFF2-40B4-BE49-F238E27FC236}">
                  <a16:creationId xmlns:a16="http://schemas.microsoft.com/office/drawing/2014/main" id="{00000000-0008-0000-0400-0000755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47</xdr:row>
          <xdr:rowOff>142875</xdr:rowOff>
        </xdr:from>
        <xdr:to>
          <xdr:col>10</xdr:col>
          <xdr:colOff>504825</xdr:colOff>
          <xdr:row>49</xdr:row>
          <xdr:rowOff>28575</xdr:rowOff>
        </xdr:to>
        <xdr:sp macro="" textlink="">
          <xdr:nvSpPr>
            <xdr:cNvPr id="23414" name="Check Box 886" hidden="1">
              <a:extLst>
                <a:ext uri="{63B3BB69-23CF-44E3-9099-C40C66FF867C}">
                  <a14:compatExt spid="_x0000_s23414"/>
                </a:ext>
                <a:ext uri="{FF2B5EF4-FFF2-40B4-BE49-F238E27FC236}">
                  <a16:creationId xmlns:a16="http://schemas.microsoft.com/office/drawing/2014/main" id="{00000000-0008-0000-0400-0000765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47</xdr:row>
          <xdr:rowOff>142875</xdr:rowOff>
        </xdr:from>
        <xdr:to>
          <xdr:col>11</xdr:col>
          <xdr:colOff>180975</xdr:colOff>
          <xdr:row>49</xdr:row>
          <xdr:rowOff>28575</xdr:rowOff>
        </xdr:to>
        <xdr:sp macro="" textlink="">
          <xdr:nvSpPr>
            <xdr:cNvPr id="23415" name="Check Box 887" hidden="1">
              <a:extLst>
                <a:ext uri="{63B3BB69-23CF-44E3-9099-C40C66FF867C}">
                  <a14:compatExt spid="_x0000_s23415"/>
                </a:ext>
                <a:ext uri="{FF2B5EF4-FFF2-40B4-BE49-F238E27FC236}">
                  <a16:creationId xmlns:a16="http://schemas.microsoft.com/office/drawing/2014/main" id="{00000000-0008-0000-0400-0000775B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43</xdr:row>
          <xdr:rowOff>142875</xdr:rowOff>
        </xdr:from>
        <xdr:to>
          <xdr:col>5</xdr:col>
          <xdr:colOff>28575</xdr:colOff>
          <xdr:row>45</xdr:row>
          <xdr:rowOff>28575</xdr:rowOff>
        </xdr:to>
        <xdr:sp macro="" textlink="">
          <xdr:nvSpPr>
            <xdr:cNvPr id="793210" name="Check Box 1658" hidden="1">
              <a:extLst>
                <a:ext uri="{63B3BB69-23CF-44E3-9099-C40C66FF867C}">
                  <a14:compatExt spid="_x0000_s793210"/>
                </a:ext>
                <a:ext uri="{FF2B5EF4-FFF2-40B4-BE49-F238E27FC236}">
                  <a16:creationId xmlns:a16="http://schemas.microsoft.com/office/drawing/2014/main" id="{00000000-0008-0000-0400-00007A1A0C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 Material Testing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44</xdr:row>
          <xdr:rowOff>142875</xdr:rowOff>
        </xdr:from>
        <xdr:to>
          <xdr:col>7</xdr:col>
          <xdr:colOff>104775</xdr:colOff>
          <xdr:row>46</xdr:row>
          <xdr:rowOff>28575</xdr:rowOff>
        </xdr:to>
        <xdr:sp macro="" textlink="">
          <xdr:nvSpPr>
            <xdr:cNvPr id="793211" name="Check Box 1659" hidden="1">
              <a:extLst>
                <a:ext uri="{63B3BB69-23CF-44E3-9099-C40C66FF867C}">
                  <a14:compatExt spid="_x0000_s793211"/>
                </a:ext>
                <a:ext uri="{FF2B5EF4-FFF2-40B4-BE49-F238E27FC236}">
                  <a16:creationId xmlns:a16="http://schemas.microsoft.com/office/drawing/2014/main" id="{00000000-0008-0000-0400-00007B1A0C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SAMPLES (3 parts)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45</xdr:row>
          <xdr:rowOff>142875</xdr:rowOff>
        </xdr:from>
        <xdr:to>
          <xdr:col>8</xdr:col>
          <xdr:colOff>371475</xdr:colOff>
          <xdr:row>47</xdr:row>
          <xdr:rowOff>28575</xdr:rowOff>
        </xdr:to>
        <xdr:sp macro="" textlink="">
          <xdr:nvSpPr>
            <xdr:cNvPr id="793212" name="Check Box 1660" hidden="1">
              <a:extLst>
                <a:ext uri="{63B3BB69-23CF-44E3-9099-C40C66FF867C}">
                  <a14:compatExt spid="_x0000_s793212"/>
                </a:ext>
                <a:ext uri="{FF2B5EF4-FFF2-40B4-BE49-F238E27FC236}">
                  <a16:creationId xmlns:a16="http://schemas.microsoft.com/office/drawing/2014/main" id="{00000000-0008-0000-0400-00007C1A0C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6. Product FMEA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45720</xdr:colOff>
          <xdr:row>21</xdr:row>
          <xdr:rowOff>144780</xdr:rowOff>
        </xdr:from>
        <xdr:to>
          <xdr:col>4</xdr:col>
          <xdr:colOff>304800</xdr:colOff>
          <xdr:row>23</xdr:row>
          <xdr:rowOff>38100</xdr:rowOff>
        </xdr:to>
        <xdr:grpSp>
          <xdr:nvGrpSpPr>
            <xdr:cNvPr id="1826437" name="Group 2243">
              <a:extLst>
                <a:ext uri="{FF2B5EF4-FFF2-40B4-BE49-F238E27FC236}">
                  <a16:creationId xmlns:a16="http://schemas.microsoft.com/office/drawing/2014/main" id="{00000000-0008-0000-0400-000085DE1B00}"/>
                </a:ext>
              </a:extLst>
            </xdr:cNvPr>
            <xdr:cNvGrpSpPr>
              <a:grpSpLocks/>
            </xdr:cNvGrpSpPr>
          </xdr:nvGrpSpPr>
          <xdr:grpSpPr bwMode="auto">
            <a:xfrm>
              <a:off x="148297" y="3104857"/>
              <a:ext cx="1292176" cy="252339"/>
              <a:chOff x="452" y="375"/>
              <a:chExt cx="134" cy="23"/>
            </a:xfrm>
          </xdr:grpSpPr>
          <xdr:sp macro="" textlink="">
            <xdr:nvSpPr>
              <xdr:cNvPr id="1825988" name="Check Box 2244" hidden="1">
                <a:extLst>
                  <a:ext uri="{63B3BB69-23CF-44E3-9099-C40C66FF867C}">
                    <a14:compatExt spid="_x0000_s1825988"/>
                  </a:ext>
                  <a:ext uri="{FF2B5EF4-FFF2-40B4-BE49-F238E27FC236}">
                    <a16:creationId xmlns:a16="http://schemas.microsoft.com/office/drawing/2014/main" id="{00000000-0008-0000-0400-0000C4DC1B00}"/>
                  </a:ext>
                </a:extLst>
              </xdr:cNvPr>
              <xdr:cNvSpPr/>
            </xdr:nvSpPr>
            <xdr:spPr bwMode="auto">
              <a:xfrm>
                <a:off x="452" y="376"/>
                <a:ext cx="50" cy="2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825989" name="Check Box 2245" hidden="1">
                <a:extLst>
                  <a:ext uri="{63B3BB69-23CF-44E3-9099-C40C66FF867C}">
                    <a14:compatExt spid="_x0000_s1825989"/>
                  </a:ext>
                  <a:ext uri="{FF2B5EF4-FFF2-40B4-BE49-F238E27FC236}">
                    <a16:creationId xmlns:a16="http://schemas.microsoft.com/office/drawing/2014/main" id="{00000000-0008-0000-0400-0000C5DC1B00}"/>
                  </a:ext>
                </a:extLst>
              </xdr:cNvPr>
              <xdr:cNvSpPr/>
            </xdr:nvSpPr>
            <xdr:spPr bwMode="auto">
              <a:xfrm>
                <a:off x="499" y="376"/>
                <a:ext cx="41" cy="2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sp macro="" textlink="">
            <xdr:nvSpPr>
              <xdr:cNvPr id="1825990" name="Check Box 2246" hidden="1">
                <a:extLst>
                  <a:ext uri="{63B3BB69-23CF-44E3-9099-C40C66FF867C}">
                    <a14:compatExt spid="_x0000_s1825990"/>
                  </a:ext>
                  <a:ext uri="{FF2B5EF4-FFF2-40B4-BE49-F238E27FC236}">
                    <a16:creationId xmlns:a16="http://schemas.microsoft.com/office/drawing/2014/main" id="{00000000-0008-0000-0400-0000C6DC1B00}"/>
                  </a:ext>
                </a:extLst>
              </xdr:cNvPr>
              <xdr:cNvSpPr/>
            </xdr:nvSpPr>
            <xdr:spPr bwMode="auto">
              <a:xfrm>
                <a:off x="545" y="375"/>
                <a:ext cx="41" cy="2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grpSp>
        <xdr:clientData/>
      </xdr:twoCellAnchor>
    </mc:Choice>
    <mc:Fallback/>
  </mc:AlternateContent>
  <xdr:twoCellAnchor editAs="oneCell">
    <xdr:from>
      <xdr:col>0</xdr:col>
      <xdr:colOff>99646</xdr:colOff>
      <xdr:row>0</xdr:row>
      <xdr:rowOff>0</xdr:rowOff>
    </xdr:from>
    <xdr:to>
      <xdr:col>3</xdr:col>
      <xdr:colOff>334108</xdr:colOff>
      <xdr:row>0</xdr:row>
      <xdr:rowOff>480646</xdr:rowOff>
    </xdr:to>
    <xdr:pic>
      <xdr:nvPicPr>
        <xdr:cNvPr id="85" name="Picture 84" descr="New Logo TM">
          <a:extLst>
            <a:ext uri="{FF2B5EF4-FFF2-40B4-BE49-F238E27FC236}">
              <a16:creationId xmlns:a16="http://schemas.microsoft.com/office/drawing/2014/main" id="{00000000-0008-0000-0400-00005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9646" y="0"/>
          <a:ext cx="1043354" cy="480646"/>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7</xdr:col>
          <xdr:colOff>66675</xdr:colOff>
          <xdr:row>43</xdr:row>
          <xdr:rowOff>104775</xdr:rowOff>
        </xdr:from>
        <xdr:to>
          <xdr:col>11</xdr:col>
          <xdr:colOff>28575</xdr:colOff>
          <xdr:row>45</xdr:row>
          <xdr:rowOff>0</xdr:rowOff>
        </xdr:to>
        <xdr:sp macro="" textlink="">
          <xdr:nvSpPr>
            <xdr:cNvPr id="1825992" name="Check Box 2248" hidden="1">
              <a:extLst>
                <a:ext uri="{63B3BB69-23CF-44E3-9099-C40C66FF867C}">
                  <a14:compatExt spid="_x0000_s1825992"/>
                </a:ext>
                <a:ext uri="{FF2B5EF4-FFF2-40B4-BE49-F238E27FC236}">
                  <a16:creationId xmlns:a16="http://schemas.microsoft.com/office/drawing/2014/main" id="{00000000-0008-0000-0400-0000C8DC1B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 Control Plan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44</xdr:row>
          <xdr:rowOff>104775</xdr:rowOff>
        </xdr:from>
        <xdr:to>
          <xdr:col>11</xdr:col>
          <xdr:colOff>28575</xdr:colOff>
          <xdr:row>45</xdr:row>
          <xdr:rowOff>152400</xdr:rowOff>
        </xdr:to>
        <xdr:sp macro="" textlink="">
          <xdr:nvSpPr>
            <xdr:cNvPr id="1825993" name="Check Box 2249" hidden="1">
              <a:extLst>
                <a:ext uri="{63B3BB69-23CF-44E3-9099-C40C66FF867C}">
                  <a14:compatExt spid="_x0000_s1825993"/>
                </a:ext>
                <a:ext uri="{FF2B5EF4-FFF2-40B4-BE49-F238E27FC236}">
                  <a16:creationId xmlns:a16="http://schemas.microsoft.com/office/drawing/2014/main" id="{00000000-0008-0000-0400-0000C9DC1B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11. Proof of Process Capability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104775</xdr:rowOff>
        </xdr:from>
        <xdr:to>
          <xdr:col>11</xdr:col>
          <xdr:colOff>28575</xdr:colOff>
          <xdr:row>47</xdr:row>
          <xdr:rowOff>0</xdr:rowOff>
        </xdr:to>
        <xdr:sp macro="" textlink="">
          <xdr:nvSpPr>
            <xdr:cNvPr id="1825994" name="Check Box 2250" hidden="1">
              <a:extLst>
                <a:ext uri="{63B3BB69-23CF-44E3-9099-C40C66FF867C}">
                  <a14:compatExt spid="_x0000_s1825994"/>
                </a:ext>
                <a:ext uri="{FF2B5EF4-FFF2-40B4-BE49-F238E27FC236}">
                  <a16:creationId xmlns:a16="http://schemas.microsoft.com/office/drawing/2014/main" id="{00000000-0008-0000-0400-0000CADC1B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12. List of inspection equipment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43</xdr:row>
          <xdr:rowOff>66675</xdr:rowOff>
        </xdr:from>
        <xdr:to>
          <xdr:col>18</xdr:col>
          <xdr:colOff>66675</xdr:colOff>
          <xdr:row>44</xdr:row>
          <xdr:rowOff>142875</xdr:rowOff>
        </xdr:to>
        <xdr:sp macro="" textlink="">
          <xdr:nvSpPr>
            <xdr:cNvPr id="1825995" name="Check Box 2251" hidden="1">
              <a:extLst>
                <a:ext uri="{63B3BB69-23CF-44E3-9099-C40C66FF867C}">
                  <a14:compatExt spid="_x0000_s1825995"/>
                </a:ext>
                <a:ext uri="{FF2B5EF4-FFF2-40B4-BE49-F238E27FC236}">
                  <a16:creationId xmlns:a16="http://schemas.microsoft.com/office/drawing/2014/main" id="{00000000-0008-0000-0400-0000CBDC1B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16. Confirmation compliance handling instructions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44</xdr:row>
          <xdr:rowOff>66675</xdr:rowOff>
        </xdr:from>
        <xdr:to>
          <xdr:col>17</xdr:col>
          <xdr:colOff>266700</xdr:colOff>
          <xdr:row>45</xdr:row>
          <xdr:rowOff>114300</xdr:rowOff>
        </xdr:to>
        <xdr:sp macro="" textlink="">
          <xdr:nvSpPr>
            <xdr:cNvPr id="1825996" name="Check Box 2252" hidden="1">
              <a:extLst>
                <a:ext uri="{63B3BB69-23CF-44E3-9099-C40C66FF867C}">
                  <a14:compatExt spid="_x0000_s1825996"/>
                </a:ext>
                <a:ext uri="{FF2B5EF4-FFF2-40B4-BE49-F238E27FC236}">
                  <a16:creationId xmlns:a16="http://schemas.microsoft.com/office/drawing/2014/main" id="{00000000-0008-0000-0400-0000CCDC1B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17. Cleanliness testing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0</xdr:rowOff>
        </xdr:from>
        <xdr:to>
          <xdr:col>2</xdr:col>
          <xdr:colOff>9525</xdr:colOff>
          <xdr:row>36</xdr:row>
          <xdr:rowOff>0</xdr:rowOff>
        </xdr:to>
        <xdr:sp macro="" textlink="">
          <xdr:nvSpPr>
            <xdr:cNvPr id="1826065" name="Check Box 2321" hidden="1">
              <a:extLst>
                <a:ext uri="{63B3BB69-23CF-44E3-9099-C40C66FF867C}">
                  <a14:compatExt spid="_x0000_s1826065"/>
                </a:ext>
                <a:ext uri="{FF2B5EF4-FFF2-40B4-BE49-F238E27FC236}">
                  <a16:creationId xmlns:a16="http://schemas.microsoft.com/office/drawing/2014/main" id="{00000000-0008-0000-0400-000011DD1B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8</xdr:col>
      <xdr:colOff>276225</xdr:colOff>
      <xdr:row>8</xdr:row>
      <xdr:rowOff>352425</xdr:rowOff>
    </xdr:from>
    <xdr:to>
      <xdr:col>8</xdr:col>
      <xdr:colOff>276225</xdr:colOff>
      <xdr:row>8</xdr:row>
      <xdr:rowOff>352425</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a:off x="5276850" y="2133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276225</xdr:colOff>
      <xdr:row>7</xdr:row>
      <xdr:rowOff>352425</xdr:rowOff>
    </xdr:from>
    <xdr:to>
      <xdr:col>8</xdr:col>
      <xdr:colOff>276225</xdr:colOff>
      <xdr:row>7</xdr:row>
      <xdr:rowOff>352425</xdr:rowOff>
    </xdr:to>
    <xdr:sp macro="" textlink="">
      <xdr:nvSpPr>
        <xdr:cNvPr id="7" name="Line 11">
          <a:extLst>
            <a:ext uri="{FF2B5EF4-FFF2-40B4-BE49-F238E27FC236}">
              <a16:creationId xmlns:a16="http://schemas.microsoft.com/office/drawing/2014/main" id="{00000000-0008-0000-0500-000007000000}"/>
            </a:ext>
          </a:extLst>
        </xdr:cNvPr>
        <xdr:cNvSpPr>
          <a:spLocks noChangeShapeType="1"/>
        </xdr:cNvSpPr>
      </xdr:nvSpPr>
      <xdr:spPr bwMode="auto">
        <a:xfrm>
          <a:off x="5276850" y="1962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247650</xdr:colOff>
      <xdr:row>9</xdr:row>
      <xdr:rowOff>0</xdr:rowOff>
    </xdr:from>
    <xdr:to>
      <xdr:col>17</xdr:col>
      <xdr:colOff>295275</xdr:colOff>
      <xdr:row>14</xdr:row>
      <xdr:rowOff>0</xdr:rowOff>
    </xdr:to>
    <xdr:pic>
      <xdr:nvPicPr>
        <xdr:cNvPr id="8" name="Picture 1">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0" y="2133600"/>
          <a:ext cx="24860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28575</xdr:rowOff>
    </xdr:from>
    <xdr:to>
      <xdr:col>1</xdr:col>
      <xdr:colOff>542925</xdr:colOff>
      <xdr:row>0</xdr:row>
      <xdr:rowOff>655154</xdr:rowOff>
    </xdr:to>
    <xdr:pic>
      <xdr:nvPicPr>
        <xdr:cNvPr id="9" name="Picture 6" descr="New Logo TM">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847725" cy="626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281940</xdr:colOff>
      <xdr:row>8</xdr:row>
      <xdr:rowOff>358140</xdr:rowOff>
    </xdr:from>
    <xdr:to>
      <xdr:col>7</xdr:col>
      <xdr:colOff>281940</xdr:colOff>
      <xdr:row>8</xdr:row>
      <xdr:rowOff>358140</xdr:rowOff>
    </xdr:to>
    <xdr:sp macro="" textlink="">
      <xdr:nvSpPr>
        <xdr:cNvPr id="1842252" name="Line 1">
          <a:extLst>
            <a:ext uri="{FF2B5EF4-FFF2-40B4-BE49-F238E27FC236}">
              <a16:creationId xmlns:a16="http://schemas.microsoft.com/office/drawing/2014/main" id="{00000000-0008-0000-0700-00004C1C1C00}"/>
            </a:ext>
          </a:extLst>
        </xdr:cNvPr>
        <xdr:cNvSpPr>
          <a:spLocks noChangeShapeType="1"/>
        </xdr:cNvSpPr>
      </xdr:nvSpPr>
      <xdr:spPr bwMode="auto">
        <a:xfrm>
          <a:off x="4587240" y="21488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7</xdr:row>
      <xdr:rowOff>350520</xdr:rowOff>
    </xdr:from>
    <xdr:to>
      <xdr:col>7</xdr:col>
      <xdr:colOff>281940</xdr:colOff>
      <xdr:row>7</xdr:row>
      <xdr:rowOff>350520</xdr:rowOff>
    </xdr:to>
    <xdr:sp macro="" textlink="">
      <xdr:nvSpPr>
        <xdr:cNvPr id="1842253" name="Line 2">
          <a:extLst>
            <a:ext uri="{FF2B5EF4-FFF2-40B4-BE49-F238E27FC236}">
              <a16:creationId xmlns:a16="http://schemas.microsoft.com/office/drawing/2014/main" id="{00000000-0008-0000-0700-00004D1C1C00}"/>
            </a:ext>
          </a:extLst>
        </xdr:cNvPr>
        <xdr:cNvSpPr>
          <a:spLocks noChangeShapeType="1"/>
        </xdr:cNvSpPr>
      </xdr:nvSpPr>
      <xdr:spPr bwMode="auto">
        <a:xfrm>
          <a:off x="4587240" y="19735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xdr:col>
      <xdr:colOff>624840</xdr:colOff>
      <xdr:row>0</xdr:row>
      <xdr:rowOff>693420</xdr:rowOff>
    </xdr:to>
    <xdr:pic>
      <xdr:nvPicPr>
        <xdr:cNvPr id="5" name="Picture 4" descr="New Logo TM">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37260" cy="6934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281940</xdr:colOff>
      <xdr:row>12</xdr:row>
      <xdr:rowOff>358140</xdr:rowOff>
    </xdr:from>
    <xdr:to>
      <xdr:col>7</xdr:col>
      <xdr:colOff>281940</xdr:colOff>
      <xdr:row>12</xdr:row>
      <xdr:rowOff>358140</xdr:rowOff>
    </xdr:to>
    <xdr:sp macro="" textlink="">
      <xdr:nvSpPr>
        <xdr:cNvPr id="1843276" name="Line 1">
          <a:extLst>
            <a:ext uri="{FF2B5EF4-FFF2-40B4-BE49-F238E27FC236}">
              <a16:creationId xmlns:a16="http://schemas.microsoft.com/office/drawing/2014/main" id="{00000000-0008-0000-0800-00004C201C00}"/>
            </a:ext>
          </a:extLst>
        </xdr:cNvPr>
        <xdr:cNvSpPr>
          <a:spLocks noChangeShapeType="1"/>
        </xdr:cNvSpPr>
      </xdr:nvSpPr>
      <xdr:spPr bwMode="auto">
        <a:xfrm>
          <a:off x="5494020" y="30784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11</xdr:row>
      <xdr:rowOff>350520</xdr:rowOff>
    </xdr:from>
    <xdr:to>
      <xdr:col>7</xdr:col>
      <xdr:colOff>281940</xdr:colOff>
      <xdr:row>11</xdr:row>
      <xdr:rowOff>350520</xdr:rowOff>
    </xdr:to>
    <xdr:sp macro="" textlink="">
      <xdr:nvSpPr>
        <xdr:cNvPr id="1843277" name="Line 2">
          <a:extLst>
            <a:ext uri="{FF2B5EF4-FFF2-40B4-BE49-F238E27FC236}">
              <a16:creationId xmlns:a16="http://schemas.microsoft.com/office/drawing/2014/main" id="{00000000-0008-0000-0800-00004D201C00}"/>
            </a:ext>
          </a:extLst>
        </xdr:cNvPr>
        <xdr:cNvSpPr>
          <a:spLocks noChangeShapeType="1"/>
        </xdr:cNvSpPr>
      </xdr:nvSpPr>
      <xdr:spPr bwMode="auto">
        <a:xfrm>
          <a:off x="5494020" y="29032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xdr:col>
      <xdr:colOff>670560</xdr:colOff>
      <xdr:row>0</xdr:row>
      <xdr:rowOff>685800</xdr:rowOff>
    </xdr:to>
    <xdr:pic>
      <xdr:nvPicPr>
        <xdr:cNvPr id="5" name="Picture 4" descr="New Logo TM">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82980" cy="6858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281940</xdr:colOff>
      <xdr:row>8</xdr:row>
      <xdr:rowOff>358140</xdr:rowOff>
    </xdr:from>
    <xdr:to>
      <xdr:col>7</xdr:col>
      <xdr:colOff>281940</xdr:colOff>
      <xdr:row>8</xdr:row>
      <xdr:rowOff>358140</xdr:rowOff>
    </xdr:to>
    <xdr:sp macro="" textlink="">
      <xdr:nvSpPr>
        <xdr:cNvPr id="1844325" name="Line 1">
          <a:extLst>
            <a:ext uri="{FF2B5EF4-FFF2-40B4-BE49-F238E27FC236}">
              <a16:creationId xmlns:a16="http://schemas.microsoft.com/office/drawing/2014/main" id="{00000000-0008-0000-0900-000065241C00}"/>
            </a:ext>
          </a:extLst>
        </xdr:cNvPr>
        <xdr:cNvSpPr>
          <a:spLocks noChangeShapeType="1"/>
        </xdr:cNvSpPr>
      </xdr:nvSpPr>
      <xdr:spPr bwMode="auto">
        <a:xfrm>
          <a:off x="4884420" y="21488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7</xdr:row>
      <xdr:rowOff>350520</xdr:rowOff>
    </xdr:from>
    <xdr:to>
      <xdr:col>7</xdr:col>
      <xdr:colOff>281940</xdr:colOff>
      <xdr:row>7</xdr:row>
      <xdr:rowOff>350520</xdr:rowOff>
    </xdr:to>
    <xdr:sp macro="" textlink="">
      <xdr:nvSpPr>
        <xdr:cNvPr id="1844326" name="Line 2">
          <a:extLst>
            <a:ext uri="{FF2B5EF4-FFF2-40B4-BE49-F238E27FC236}">
              <a16:creationId xmlns:a16="http://schemas.microsoft.com/office/drawing/2014/main" id="{00000000-0008-0000-0900-000066241C00}"/>
            </a:ext>
          </a:extLst>
        </xdr:cNvPr>
        <xdr:cNvSpPr>
          <a:spLocks noChangeShapeType="1"/>
        </xdr:cNvSpPr>
      </xdr:nvSpPr>
      <xdr:spPr bwMode="auto">
        <a:xfrm>
          <a:off x="4884420" y="19735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281940</xdr:colOff>
      <xdr:row>8</xdr:row>
      <xdr:rowOff>358140</xdr:rowOff>
    </xdr:from>
    <xdr:to>
      <xdr:col>9</xdr:col>
      <xdr:colOff>281940</xdr:colOff>
      <xdr:row>8</xdr:row>
      <xdr:rowOff>358140</xdr:rowOff>
    </xdr:to>
    <xdr:sp macro="" textlink="">
      <xdr:nvSpPr>
        <xdr:cNvPr id="1844328" name="Line 4">
          <a:extLst>
            <a:ext uri="{FF2B5EF4-FFF2-40B4-BE49-F238E27FC236}">
              <a16:creationId xmlns:a16="http://schemas.microsoft.com/office/drawing/2014/main" id="{00000000-0008-0000-0900-000068241C00}"/>
            </a:ext>
          </a:extLst>
        </xdr:cNvPr>
        <xdr:cNvSpPr>
          <a:spLocks noChangeShapeType="1"/>
        </xdr:cNvSpPr>
      </xdr:nvSpPr>
      <xdr:spPr bwMode="auto">
        <a:xfrm>
          <a:off x="6621780" y="21488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xdr:col>
      <xdr:colOff>868680</xdr:colOff>
      <xdr:row>0</xdr:row>
      <xdr:rowOff>662940</xdr:rowOff>
    </xdr:to>
    <xdr:pic>
      <xdr:nvPicPr>
        <xdr:cNvPr id="6" name="Picture 5" descr="New Logo TM">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1100" cy="66294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osn.oshkoshcorp.com/docs/quality/PLANNING/GREEN%20BELT%20-%20FUEL%20LEVEL%20ACCURACY/GREEN%20BELT%20-%20TOOLS/moresteamcapabili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moresteamcapabil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sn.oshkoshcorp.com/docs/quality/PLANNING/GREEN%20BELT%20-%20FUEL%20LEVEL%20ACCURACY/GREEN%20BELT%20-%20TOOLS/NonParametricTempla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NonParametricTempla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enterprise.osk.corp.truck/gpsc/sqe/Shared%20Documents/Master%20CPK%20&amp;%20PPK%20Cap%20Study%20Form%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cr"/>
      <sheetName val="Process Capability Calculation"/>
      <sheetName val="Estimate Standard Deviation"/>
      <sheetName val="Behind the scenes"/>
      <sheetName val="Configuration (DO NOT DELETE)"/>
    </sheetNames>
    <sheetDataSet>
      <sheetData sheetId="0" refreshError="1"/>
      <sheetData sheetId="1" refreshError="1"/>
      <sheetData sheetId="2">
        <row r="2">
          <cell r="B2" t="str">
            <v>Estimate Standard Deviation</v>
          </cell>
        </row>
      </sheetData>
      <sheetData sheetId="3">
        <row r="88">
          <cell r="L88">
            <v>-17</v>
          </cell>
        </row>
        <row r="89">
          <cell r="A89">
            <v>13</v>
          </cell>
          <cell r="B89">
            <v>13.317600014929141</v>
          </cell>
          <cell r="E89">
            <v>0</v>
          </cell>
          <cell r="F89">
            <v>0</v>
          </cell>
          <cell r="H89">
            <v>8.08</v>
          </cell>
        </row>
        <row r="90">
          <cell r="L90">
            <v>28</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cr"/>
      <sheetName val="Process Capability Calculation"/>
      <sheetName val="Estimate Standard Deviation"/>
      <sheetName val="Behind the scenes"/>
      <sheetName val="Revision Log"/>
    </sheetNames>
    <sheetDataSet>
      <sheetData sheetId="0" refreshError="1"/>
      <sheetData sheetId="1" refreshError="1"/>
      <sheetData sheetId="2">
        <row r="2">
          <cell r="B2" t="str">
            <v>Estimate Standard Deviation</v>
          </cell>
        </row>
      </sheetData>
      <sheetData sheetId="3">
        <row r="88">
          <cell r="L88">
            <v>-17</v>
          </cell>
        </row>
        <row r="89">
          <cell r="A89">
            <v>13</v>
          </cell>
          <cell r="B89">
            <v>13.317600014929141</v>
          </cell>
          <cell r="E89">
            <v>0</v>
          </cell>
          <cell r="F89">
            <v>0</v>
          </cell>
          <cell r="H89">
            <v>8.08</v>
          </cell>
        </row>
        <row r="90">
          <cell r="L90">
            <v>28</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cr"/>
      <sheetName val="Map"/>
      <sheetName val="OneSampleSignTest"/>
      <sheetName val="OneSampleWilcoxon"/>
      <sheetName val="PairedSamplesSignTest"/>
      <sheetName val="PairedSamplesWilcoxon"/>
      <sheetName val="MannWhitney"/>
      <sheetName val="KruskalWallis"/>
      <sheetName val="Friedman"/>
    </sheetNames>
    <sheetDataSet>
      <sheetData sheetId="0" refreshError="1"/>
      <sheetData sheetId="1" refreshError="1"/>
      <sheetData sheetId="2">
        <row r="15">
          <cell r="K15" t="str">
            <v>DATA1</v>
          </cell>
        </row>
      </sheetData>
      <sheetData sheetId="3">
        <row r="15">
          <cell r="K15" t="str">
            <v>DATA1</v>
          </cell>
        </row>
      </sheetData>
      <sheetData sheetId="4">
        <row r="15">
          <cell r="K15" t="str">
            <v>DATA1</v>
          </cell>
          <cell r="L15" t="str">
            <v>DATA2</v>
          </cell>
        </row>
      </sheetData>
      <sheetData sheetId="5">
        <row r="15">
          <cell r="K15" t="str">
            <v>DATA1</v>
          </cell>
          <cell r="L15" t="str">
            <v>DATA2</v>
          </cell>
        </row>
      </sheetData>
      <sheetData sheetId="6">
        <row r="15">
          <cell r="K15" t="str">
            <v>DATA1</v>
          </cell>
          <cell r="L15" t="str">
            <v>DATA2</v>
          </cell>
        </row>
      </sheetData>
      <sheetData sheetId="7">
        <row r="6">
          <cell r="M6" t="str">
            <v xml:space="preserve">3) Paste data here, starting with these cells </v>
          </cell>
        </row>
        <row r="8">
          <cell r="O8" t="str">
            <v>&lt;--- 4) Click Run</v>
          </cell>
        </row>
        <row r="15">
          <cell r="K15" t="str">
            <v>DATA1</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 sheetId="8">
        <row r="6">
          <cell r="M6" t="str">
            <v>3) Paste data here, starting with these cells, blocking variable in first column</v>
          </cell>
        </row>
        <row r="8">
          <cell r="O8" t="str">
            <v>&lt;--- 4) Click Run</v>
          </cell>
        </row>
        <row r="15">
          <cell r="K15" t="str">
            <v>BLOCK</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cr"/>
      <sheetName val="Map"/>
      <sheetName val="OneSampleSignTest"/>
      <sheetName val="OneSampleWilcoxon"/>
      <sheetName val="PairedSamplesSignTest"/>
      <sheetName val="PairedSamplesWilcoxon"/>
      <sheetName val="MannWhitney"/>
      <sheetName val="KruskalWallis"/>
      <sheetName val="Friedman"/>
    </sheetNames>
    <sheetDataSet>
      <sheetData sheetId="0" refreshError="1"/>
      <sheetData sheetId="1" refreshError="1"/>
      <sheetData sheetId="2">
        <row r="15">
          <cell r="K15" t="str">
            <v>DATA1</v>
          </cell>
        </row>
      </sheetData>
      <sheetData sheetId="3">
        <row r="15">
          <cell r="K15" t="str">
            <v>DATA1</v>
          </cell>
        </row>
      </sheetData>
      <sheetData sheetId="4">
        <row r="15">
          <cell r="K15" t="str">
            <v>DATA1</v>
          </cell>
          <cell r="L15" t="str">
            <v>DATA2</v>
          </cell>
        </row>
      </sheetData>
      <sheetData sheetId="5">
        <row r="15">
          <cell r="K15" t="str">
            <v>DATA1</v>
          </cell>
          <cell r="L15" t="str">
            <v>DATA2</v>
          </cell>
        </row>
      </sheetData>
      <sheetData sheetId="6">
        <row r="15">
          <cell r="K15" t="str">
            <v>DATA1</v>
          </cell>
          <cell r="L15" t="str">
            <v>DATA2</v>
          </cell>
        </row>
      </sheetData>
      <sheetData sheetId="7">
        <row r="6">
          <cell r="M6" t="str">
            <v xml:space="preserve">3) Paste data here, starting with these cells </v>
          </cell>
        </row>
        <row r="8">
          <cell r="O8" t="str">
            <v>&lt;--- 4) Click Run</v>
          </cell>
        </row>
        <row r="13">
          <cell r="M13" t="str">
            <v xml:space="preserve">3) Paste data here, starting with these cells </v>
          </cell>
        </row>
        <row r="14">
          <cell r="O14" t="str">
            <v>&lt;--- 4) Click Run</v>
          </cell>
        </row>
        <row r="15">
          <cell r="K15" t="str">
            <v>DATA1</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 sheetId="8">
        <row r="6">
          <cell r="M6" t="str">
            <v>3) Paste data here, starting with these cells, blocking variable in first column</v>
          </cell>
        </row>
        <row r="8">
          <cell r="O8" t="str">
            <v>&lt;--- 4) Click Run</v>
          </cell>
        </row>
        <row r="13">
          <cell r="M13" t="str">
            <v>3) Paste data here, starting with these cells, blocking variable in first column</v>
          </cell>
        </row>
        <row r="14">
          <cell r="O14" t="str">
            <v>&lt;--- 4) Click Run</v>
          </cell>
        </row>
        <row r="15">
          <cell r="K15" t="str">
            <v>BLOCK</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KWORK3"/>
    </sheetNames>
    <sheetDataSet>
      <sheetData sheetId="0">
        <row r="74">
          <cell r="D74" t="str">
            <v>Mean</v>
          </cell>
        </row>
        <row r="75">
          <cell r="C75">
            <v>-12.393333333333333</v>
          </cell>
          <cell r="D75">
            <v>3.6666666666666665</v>
          </cell>
        </row>
        <row r="76">
          <cell r="C76">
            <v>-12.393333333333333</v>
          </cell>
          <cell r="D76">
            <v>3.6666666666666665</v>
          </cell>
        </row>
        <row r="77">
          <cell r="C77">
            <v>-12.393333333333333</v>
          </cell>
          <cell r="D77">
            <v>3.6666666666666665</v>
          </cell>
        </row>
        <row r="78">
          <cell r="C78">
            <v>-12.393333333333333</v>
          </cell>
          <cell r="D78">
            <v>3.6666666666666665</v>
          </cell>
        </row>
        <row r="79">
          <cell r="C79">
            <v>-12.393333333333333</v>
          </cell>
          <cell r="D79">
            <v>3.6666666666666665</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customProperty" Target="../customProperty11.bin"/><Relationship Id="rId7" Type="http://schemas.openxmlformats.org/officeDocument/2006/relationships/ctrlProp" Target="../ctrlProps/ctrlProp47.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trlProp" Target="../ctrlProps/ctrlProp46.xml"/><Relationship Id="rId11" Type="http://schemas.openxmlformats.org/officeDocument/2006/relationships/ctrlProp" Target="../ctrlProps/ctrlProp51.xml"/><Relationship Id="rId5" Type="http://schemas.openxmlformats.org/officeDocument/2006/relationships/vmlDrawing" Target="../drawings/vmlDrawing2.vml"/><Relationship Id="rId10" Type="http://schemas.openxmlformats.org/officeDocument/2006/relationships/ctrlProp" Target="../ctrlProps/ctrlProp50.xml"/><Relationship Id="rId4" Type="http://schemas.openxmlformats.org/officeDocument/2006/relationships/drawing" Target="../drawings/drawing10.xml"/><Relationship Id="rId9" Type="http://schemas.openxmlformats.org/officeDocument/2006/relationships/ctrlProp" Target="../ctrlProps/ctrlProp49.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trlProp" Target="../ctrlProps/ctrlProp52.xml"/><Relationship Id="rId5" Type="http://schemas.openxmlformats.org/officeDocument/2006/relationships/vmlDrawing" Target="../drawings/vmlDrawing3.vml"/><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14.bin"/><Relationship Id="rId7" Type="http://schemas.openxmlformats.org/officeDocument/2006/relationships/comments" Target="../comments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ctrlProp" Target="../ctrlProps/ctrlProp53.xml"/><Relationship Id="rId5" Type="http://schemas.openxmlformats.org/officeDocument/2006/relationships/vmlDrawing" Target="../drawings/vmlDrawing4.vml"/><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customProperty" Target="../customProperty15.bin"/><Relationship Id="rId7" Type="http://schemas.openxmlformats.org/officeDocument/2006/relationships/ctrlProp" Target="../ctrlProps/ctrlProp55.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ctrlProp" Target="../ctrlProps/ctrlProp54.xml"/><Relationship Id="rId5" Type="http://schemas.openxmlformats.org/officeDocument/2006/relationships/vmlDrawing" Target="../drawings/vmlDrawing5.vml"/><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ctrlProp" Target="../ctrlProps/ctrlProp57.xml"/><Relationship Id="rId5" Type="http://schemas.openxmlformats.org/officeDocument/2006/relationships/vmlDrawing" Target="../drawings/vmlDrawing6.vml"/><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ctrlProp" Target="../ctrlProps/ctrlProp58.xml"/><Relationship Id="rId5" Type="http://schemas.openxmlformats.org/officeDocument/2006/relationships/vmlDrawing" Target="../drawings/vmlDrawing7.vml"/><Relationship Id="rId4"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comments" Target="../comments2.xml"/><Relationship Id="rId5" Type="http://schemas.openxmlformats.org/officeDocument/2006/relationships/vmlDrawing" Target="../drawings/vmlDrawing8.vml"/><Relationship Id="rId4"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customProperty" Target="../customProperty25.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comments" Target="../comments3.xml"/><Relationship Id="rId5" Type="http://schemas.openxmlformats.org/officeDocument/2006/relationships/vmlDrawing" Target="../drawings/vmlDrawing9.vml"/><Relationship Id="rId4"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3" Type="http://schemas.openxmlformats.org/officeDocument/2006/relationships/customProperty" Target="../customProperty2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comments" Target="../comments4.xml"/><Relationship Id="rId5" Type="http://schemas.openxmlformats.org/officeDocument/2006/relationships/vmlDrawing" Target="../drawings/vmlDrawing10.vml"/><Relationship Id="rId4"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3" Type="http://schemas.openxmlformats.org/officeDocument/2006/relationships/customProperty" Target="../customProperty29.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3.xml"/></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7" Type="http://schemas.openxmlformats.org/officeDocument/2006/relationships/ctrlProp" Target="../ctrlProps/ctrlProp2.xml"/><Relationship Id="rId2" Type="http://schemas.openxmlformats.org/officeDocument/2006/relationships/printerSettings" Target="../printerSettings/printerSettings10.bin"/><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5.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3" Type="http://schemas.openxmlformats.org/officeDocument/2006/relationships/customProperty" Target="../customProperty5.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1" Type="http://schemas.openxmlformats.org/officeDocument/2006/relationships/printerSettings" Target="../printerSettings/printerSettings9.bin"/><Relationship Id="rId6"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1"/>
  </sheetPr>
  <dimension ref="A1:N49"/>
  <sheetViews>
    <sheetView topLeftCell="B1" zoomScale="60" zoomScaleNormal="60" workbookViewId="0">
      <selection activeCell="N47" sqref="N47"/>
    </sheetView>
  </sheetViews>
  <sheetFormatPr defaultColWidth="9.140625" defaultRowHeight="12.75"/>
  <cols>
    <col min="1" max="1" width="9.140625" style="8" hidden="1" customWidth="1"/>
    <col min="2" max="2" width="3.42578125" style="8" customWidth="1"/>
    <col min="3" max="9" width="9.140625" style="8"/>
    <col min="10" max="10" width="12.5703125" style="8" customWidth="1"/>
    <col min="11" max="11" width="18" style="8" customWidth="1"/>
    <col min="12" max="16384" width="9.140625" style="8"/>
  </cols>
  <sheetData>
    <row r="1" spans="1:12" ht="13.5" thickBot="1"/>
    <row r="2" spans="1:12" ht="10.5" customHeight="1">
      <c r="A2" s="33"/>
      <c r="B2" s="11"/>
      <c r="C2" s="904" t="s">
        <v>219</v>
      </c>
      <c r="D2" s="904"/>
      <c r="E2" s="904"/>
      <c r="F2" s="904"/>
      <c r="G2" s="904"/>
      <c r="H2" s="904"/>
      <c r="I2" s="904"/>
      <c r="J2" s="904"/>
      <c r="K2" s="904"/>
      <c r="L2" s="904"/>
    </row>
    <row r="3" spans="1:12" ht="27" customHeight="1">
      <c r="A3" s="9"/>
      <c r="B3" s="9"/>
      <c r="C3" s="904"/>
      <c r="D3" s="904"/>
      <c r="E3" s="904"/>
      <c r="F3" s="904"/>
      <c r="G3" s="904"/>
      <c r="H3" s="904"/>
      <c r="I3" s="904"/>
      <c r="J3" s="904"/>
      <c r="K3" s="904"/>
      <c r="L3" s="904"/>
    </row>
    <row r="4" spans="1:12" ht="12.75" customHeight="1">
      <c r="A4" s="9"/>
      <c r="B4" s="9"/>
      <c r="C4" s="904"/>
      <c r="D4" s="904"/>
      <c r="E4" s="904"/>
      <c r="F4" s="904"/>
      <c r="G4" s="904"/>
      <c r="H4" s="904"/>
      <c r="I4" s="904"/>
      <c r="J4" s="904"/>
      <c r="K4" s="904"/>
      <c r="L4" s="904"/>
    </row>
    <row r="5" spans="1:12" ht="33.75">
      <c r="A5" s="9"/>
      <c r="B5" s="9"/>
      <c r="C5" s="497"/>
      <c r="D5" s="11"/>
      <c r="E5" s="11"/>
      <c r="F5" s="11"/>
      <c r="G5" s="11"/>
      <c r="H5" s="11"/>
      <c r="I5" s="11"/>
      <c r="J5" s="11"/>
      <c r="K5" s="11"/>
      <c r="L5" s="11"/>
    </row>
    <row r="6" spans="1:12">
      <c r="A6" s="9"/>
      <c r="B6" s="9"/>
      <c r="C6" s="11"/>
      <c r="D6" s="11"/>
      <c r="E6" s="11"/>
      <c r="F6" s="11"/>
      <c r="G6" s="11"/>
      <c r="H6" s="11"/>
      <c r="I6" s="11"/>
      <c r="J6" s="11"/>
      <c r="K6" s="11"/>
      <c r="L6" s="11"/>
    </row>
    <row r="7" spans="1:12">
      <c r="A7" s="9"/>
      <c r="B7" s="9"/>
      <c r="C7" s="11"/>
      <c r="D7" s="11"/>
      <c r="E7" s="11"/>
      <c r="F7" s="11"/>
      <c r="G7" s="11"/>
      <c r="H7" s="11"/>
      <c r="I7" s="11"/>
      <c r="J7" s="11"/>
      <c r="K7" s="11"/>
      <c r="L7" s="11"/>
    </row>
    <row r="8" spans="1:12">
      <c r="A8" s="9"/>
      <c r="B8" s="9"/>
      <c r="C8" s="11"/>
      <c r="D8" s="11"/>
      <c r="E8" s="11"/>
      <c r="F8" s="11"/>
      <c r="G8" s="11"/>
      <c r="H8" s="11"/>
      <c r="I8" s="11"/>
      <c r="J8" s="11"/>
      <c r="K8" s="11"/>
      <c r="L8" s="11"/>
    </row>
    <row r="9" spans="1:12">
      <c r="A9" s="9"/>
      <c r="B9" s="9"/>
      <c r="C9" s="11"/>
      <c r="D9" s="11"/>
      <c r="E9" s="11"/>
      <c r="F9" s="11"/>
      <c r="G9" s="11"/>
      <c r="H9" s="11"/>
      <c r="I9" s="11"/>
      <c r="J9" s="11"/>
      <c r="K9" s="11"/>
      <c r="L9" s="11"/>
    </row>
    <row r="10" spans="1:12">
      <c r="A10" s="9"/>
      <c r="B10" s="9"/>
      <c r="C10" s="11"/>
      <c r="D10" s="11"/>
      <c r="E10" s="11"/>
      <c r="F10" s="11"/>
      <c r="G10" s="11"/>
      <c r="H10" s="11"/>
      <c r="I10" s="11"/>
      <c r="J10" s="11"/>
      <c r="K10" s="11"/>
      <c r="L10" s="11"/>
    </row>
    <row r="11" spans="1:12">
      <c r="A11" s="9"/>
      <c r="B11" s="9"/>
      <c r="C11" s="11"/>
      <c r="D11" s="11"/>
      <c r="E11" s="11"/>
      <c r="F11" s="11"/>
      <c r="G11" s="11"/>
      <c r="H11" s="11"/>
      <c r="I11" s="11"/>
      <c r="J11" s="11"/>
      <c r="K11" s="11"/>
      <c r="L11" s="11"/>
    </row>
    <row r="12" spans="1:12">
      <c r="A12" s="9"/>
      <c r="B12" s="9"/>
      <c r="C12" s="11"/>
      <c r="D12" s="11"/>
      <c r="E12" s="11"/>
      <c r="F12" s="11"/>
      <c r="G12" s="11"/>
      <c r="H12" s="11"/>
      <c r="I12" s="11"/>
      <c r="J12" s="11"/>
      <c r="K12" s="11"/>
      <c r="L12" s="11"/>
    </row>
    <row r="13" spans="1:12">
      <c r="A13" s="9"/>
      <c r="B13" s="9"/>
      <c r="C13" s="11"/>
      <c r="D13" s="11"/>
      <c r="E13" s="11"/>
      <c r="F13" s="11"/>
      <c r="G13" s="11"/>
      <c r="H13" s="11"/>
      <c r="I13" s="11"/>
      <c r="J13" s="11"/>
      <c r="K13" s="11"/>
      <c r="L13" s="11"/>
    </row>
    <row r="14" spans="1:12">
      <c r="A14" s="9"/>
      <c r="B14" s="9"/>
      <c r="C14" s="11"/>
      <c r="D14" s="11"/>
      <c r="E14" s="11"/>
      <c r="F14" s="11"/>
      <c r="G14" s="11"/>
      <c r="H14" s="11"/>
      <c r="I14" s="11"/>
      <c r="J14" s="11"/>
      <c r="K14" s="11"/>
      <c r="L14" s="11"/>
    </row>
    <row r="15" spans="1:12">
      <c r="A15" s="9"/>
      <c r="B15" s="9"/>
      <c r="C15" s="11"/>
      <c r="D15" s="11"/>
      <c r="E15" s="11"/>
      <c r="F15" s="11"/>
      <c r="G15" s="11"/>
      <c r="H15" s="11"/>
      <c r="I15" s="11"/>
      <c r="J15" s="11"/>
      <c r="K15" s="11"/>
      <c r="L15" s="11"/>
    </row>
    <row r="16" spans="1:12">
      <c r="A16" s="9"/>
      <c r="B16" s="9"/>
      <c r="C16" s="11"/>
      <c r="D16" s="11"/>
      <c r="E16" s="11"/>
      <c r="F16" s="11"/>
      <c r="G16" s="11"/>
      <c r="H16" s="11"/>
      <c r="I16" s="11"/>
      <c r="J16" s="11"/>
      <c r="K16" s="11"/>
      <c r="L16" s="11"/>
    </row>
    <row r="17" spans="1:14">
      <c r="A17" s="9"/>
      <c r="B17" s="9"/>
      <c r="C17" s="11"/>
      <c r="D17" s="11"/>
      <c r="E17" s="11"/>
      <c r="F17" s="11"/>
      <c r="G17" s="11"/>
      <c r="H17" s="11"/>
      <c r="I17" s="11"/>
      <c r="J17" s="11"/>
      <c r="K17" s="11"/>
      <c r="L17" s="11"/>
    </row>
    <row r="18" spans="1:14">
      <c r="A18" s="9"/>
      <c r="B18" s="9"/>
      <c r="C18" s="11"/>
      <c r="D18" s="11"/>
      <c r="E18" s="11"/>
      <c r="F18" s="11"/>
      <c r="G18" s="11"/>
      <c r="H18" s="11"/>
      <c r="I18" s="11"/>
      <c r="J18" s="11"/>
      <c r="K18" s="11"/>
      <c r="L18" s="11"/>
      <c r="N18" s="500"/>
    </row>
    <row r="19" spans="1:14" ht="27.75">
      <c r="A19" s="9"/>
      <c r="B19" s="9"/>
      <c r="C19" s="44"/>
      <c r="D19" s="47"/>
      <c r="E19" s="44"/>
      <c r="F19" s="44"/>
      <c r="G19" s="44"/>
      <c r="H19" s="44"/>
      <c r="I19" s="44"/>
      <c r="J19" s="44"/>
      <c r="K19" s="44"/>
      <c r="L19" s="11"/>
    </row>
    <row r="20" spans="1:14">
      <c r="A20" s="9"/>
      <c r="B20" s="9"/>
      <c r="C20" s="11"/>
      <c r="D20" s="11"/>
      <c r="E20" s="11"/>
      <c r="F20" s="11"/>
      <c r="G20" s="11"/>
      <c r="H20" s="11"/>
      <c r="I20" s="11"/>
      <c r="J20" s="11"/>
      <c r="K20" s="11"/>
      <c r="L20" s="11"/>
    </row>
    <row r="21" spans="1:14" ht="27.75">
      <c r="A21" s="9"/>
      <c r="B21" s="9"/>
      <c r="C21" s="44"/>
      <c r="D21" s="47"/>
      <c r="E21" s="48"/>
      <c r="F21" s="49"/>
      <c r="G21" s="48"/>
      <c r="H21" s="44"/>
      <c r="I21" s="44"/>
      <c r="J21" s="44"/>
      <c r="K21" s="44"/>
      <c r="L21" s="11"/>
    </row>
    <row r="22" spans="1:14">
      <c r="A22" s="9"/>
      <c r="B22" s="9"/>
      <c r="C22" s="11"/>
      <c r="D22" s="11"/>
      <c r="E22" s="11"/>
      <c r="F22" s="11"/>
      <c r="G22" s="11"/>
      <c r="H22" s="11"/>
      <c r="I22" s="11"/>
      <c r="J22" s="11"/>
      <c r="K22" s="11"/>
      <c r="L22" s="11"/>
    </row>
    <row r="23" spans="1:14" ht="27.75">
      <c r="A23" s="9"/>
      <c r="B23" s="9"/>
      <c r="C23" s="45"/>
      <c r="D23" s="50"/>
      <c r="E23" s="50"/>
      <c r="F23" s="45"/>
      <c r="G23" s="45"/>
      <c r="H23" s="45"/>
      <c r="I23" s="45"/>
      <c r="J23" s="45"/>
      <c r="K23" s="45"/>
      <c r="L23" s="11"/>
      <c r="N23" s="500"/>
    </row>
    <row r="24" spans="1:14">
      <c r="A24" s="9"/>
      <c r="B24" s="9"/>
      <c r="C24" s="11"/>
      <c r="D24" s="11"/>
      <c r="E24" s="11"/>
      <c r="F24" s="11"/>
      <c r="G24" s="11"/>
      <c r="H24" s="11"/>
      <c r="I24" s="11"/>
      <c r="J24" s="11"/>
      <c r="K24" s="501"/>
      <c r="L24" s="11"/>
    </row>
    <row r="25" spans="1:14">
      <c r="A25" s="9"/>
      <c r="B25" s="9"/>
      <c r="C25" s="11"/>
      <c r="D25" s="11"/>
      <c r="E25" s="11"/>
      <c r="F25" s="11"/>
      <c r="G25" s="11"/>
      <c r="H25" s="11"/>
      <c r="I25" s="11"/>
      <c r="J25" s="11"/>
      <c r="K25" s="502"/>
      <c r="L25" s="503"/>
    </row>
    <row r="26" spans="1:14">
      <c r="A26" s="9"/>
      <c r="B26" s="9"/>
      <c r="C26" s="11"/>
      <c r="D26" s="11"/>
      <c r="E26" s="11"/>
      <c r="F26" s="11"/>
      <c r="G26" s="11"/>
      <c r="H26" s="11"/>
      <c r="I26" s="11"/>
      <c r="J26" s="11"/>
      <c r="K26" s="11"/>
      <c r="L26" s="11"/>
    </row>
    <row r="27" spans="1:14">
      <c r="A27" s="9"/>
      <c r="B27" s="9"/>
      <c r="C27" s="11"/>
      <c r="D27" s="11"/>
      <c r="E27" s="11"/>
      <c r="F27" s="11"/>
      <c r="G27" s="11"/>
      <c r="H27" s="11"/>
      <c r="I27" s="11"/>
      <c r="J27" s="11"/>
      <c r="K27" s="503"/>
      <c r="L27" s="11"/>
      <c r="M27" s="504"/>
    </row>
    <row r="28" spans="1:14">
      <c r="A28" s="9"/>
      <c r="B28" s="9"/>
      <c r="C28" s="11"/>
      <c r="D28" s="11"/>
      <c r="E28" s="11"/>
      <c r="F28" s="11"/>
      <c r="G28" s="11"/>
      <c r="H28" s="11"/>
      <c r="I28" s="11"/>
      <c r="J28" s="11"/>
      <c r="K28" s="11"/>
      <c r="L28" s="11"/>
    </row>
    <row r="29" spans="1:14">
      <c r="A29" s="9"/>
      <c r="B29" s="9"/>
      <c r="C29" s="11"/>
      <c r="D29" s="11"/>
      <c r="E29" s="11"/>
      <c r="F29" s="11"/>
      <c r="G29" s="11"/>
      <c r="H29" s="11"/>
      <c r="I29" s="11"/>
      <c r="J29" s="11"/>
      <c r="K29" s="11"/>
      <c r="L29" s="11"/>
      <c r="M29" s="905"/>
    </row>
    <row r="30" spans="1:14">
      <c r="A30" s="9"/>
      <c r="B30" s="9"/>
      <c r="C30" s="11"/>
      <c r="D30" s="11"/>
      <c r="E30" s="11"/>
      <c r="F30" s="11"/>
      <c r="G30" s="11"/>
      <c r="H30" s="11"/>
      <c r="I30" s="11"/>
      <c r="J30" s="11"/>
      <c r="K30" s="11"/>
      <c r="L30" s="11"/>
      <c r="M30" s="905"/>
    </row>
    <row r="31" spans="1:14">
      <c r="A31" s="9"/>
      <c r="B31" s="9"/>
      <c r="C31" s="11"/>
      <c r="D31" s="11"/>
      <c r="E31" s="11"/>
      <c r="F31" s="11"/>
      <c r="G31" s="11"/>
      <c r="I31" s="11"/>
      <c r="J31" s="11"/>
      <c r="K31" s="11"/>
      <c r="L31" s="11"/>
      <c r="M31" s="905"/>
    </row>
    <row r="32" spans="1:14">
      <c r="A32" s="9"/>
      <c r="B32" s="9"/>
      <c r="C32" s="11"/>
      <c r="D32" s="11"/>
      <c r="E32" s="11"/>
      <c r="F32" s="11"/>
      <c r="G32" s="11"/>
      <c r="I32" s="11"/>
      <c r="J32" s="11"/>
      <c r="K32" s="11"/>
      <c r="L32" s="11"/>
      <c r="M32" s="905"/>
    </row>
    <row r="33" spans="1:13" ht="9.75" customHeight="1">
      <c r="A33" s="9"/>
      <c r="B33" s="9"/>
      <c r="C33" s="11"/>
      <c r="D33" s="11"/>
      <c r="E33" s="11"/>
      <c r="F33" s="11"/>
      <c r="G33" s="11"/>
      <c r="H33" s="269"/>
      <c r="I33" s="11"/>
      <c r="J33" s="11"/>
      <c r="K33" s="11"/>
      <c r="L33" s="11"/>
      <c r="M33" s="905"/>
    </row>
    <row r="34" spans="1:13" ht="20.25">
      <c r="A34" s="9"/>
      <c r="B34" s="9"/>
      <c r="C34" s="11"/>
      <c r="D34" s="11"/>
      <c r="E34" s="11"/>
      <c r="F34" s="11"/>
      <c r="G34" s="11"/>
      <c r="H34" s="269"/>
      <c r="I34" s="11"/>
      <c r="J34" s="11"/>
      <c r="K34" s="11"/>
      <c r="L34" s="11"/>
      <c r="M34" s="905"/>
    </row>
    <row r="35" spans="1:13" ht="20.25">
      <c r="A35" s="9"/>
      <c r="B35" s="9"/>
      <c r="C35" s="11"/>
      <c r="D35" s="11"/>
      <c r="E35" s="11"/>
      <c r="F35" s="11"/>
      <c r="G35" s="11"/>
      <c r="H35" s="269" t="s">
        <v>889</v>
      </c>
      <c r="I35" s="11"/>
      <c r="J35" s="11"/>
      <c r="K35" s="11"/>
      <c r="L35" s="11"/>
      <c r="M35" s="905"/>
    </row>
    <row r="36" spans="1:13" ht="18" customHeight="1">
      <c r="A36" s="9"/>
      <c r="B36" s="9"/>
      <c r="C36" s="11"/>
      <c r="D36" s="11"/>
      <c r="E36" s="11"/>
      <c r="F36" s="11"/>
      <c r="G36" s="906">
        <v>45485</v>
      </c>
      <c r="H36" s="906"/>
      <c r="I36" s="906"/>
      <c r="J36" s="11"/>
      <c r="K36" s="11"/>
      <c r="L36" s="11"/>
      <c r="M36" s="905"/>
    </row>
    <row r="37" spans="1:13">
      <c r="A37" s="9"/>
      <c r="B37" s="9"/>
      <c r="C37" s="11"/>
      <c r="D37" s="11"/>
      <c r="E37" s="11"/>
      <c r="F37" s="11"/>
      <c r="G37" s="11"/>
      <c r="H37" s="11"/>
      <c r="I37" s="11"/>
      <c r="J37" s="11"/>
      <c r="K37" s="11"/>
      <c r="L37" s="11"/>
      <c r="M37" s="905"/>
    </row>
    <row r="38" spans="1:13">
      <c r="A38" s="9"/>
      <c r="B38" s="9"/>
      <c r="C38" s="11"/>
      <c r="D38" s="11"/>
      <c r="E38" s="11"/>
      <c r="F38" s="11"/>
      <c r="G38" s="11"/>
      <c r="I38" s="11"/>
      <c r="J38" s="11"/>
      <c r="K38" s="11"/>
      <c r="L38" s="11"/>
      <c r="M38" s="905"/>
    </row>
    <row r="39" spans="1:13">
      <c r="A39" s="9"/>
      <c r="B39" s="9"/>
      <c r="C39" s="11"/>
      <c r="D39" s="11"/>
      <c r="E39" s="11"/>
      <c r="F39" s="11"/>
      <c r="G39" s="11"/>
      <c r="H39" s="11"/>
      <c r="I39" s="11"/>
      <c r="J39" s="11"/>
      <c r="K39" s="11"/>
      <c r="L39" s="11"/>
      <c r="M39" s="905"/>
    </row>
    <row r="40" spans="1:13" ht="15.75">
      <c r="A40" s="9"/>
      <c r="B40" s="9"/>
      <c r="C40" s="11"/>
      <c r="D40" s="11"/>
      <c r="E40" s="11"/>
      <c r="F40" s="11"/>
      <c r="G40" s="11"/>
      <c r="H40" s="496"/>
      <c r="I40" s="11"/>
      <c r="J40" s="11"/>
      <c r="K40" s="11"/>
      <c r="L40" s="11"/>
      <c r="M40" s="905"/>
    </row>
    <row r="41" spans="1:13" ht="15.75">
      <c r="A41" s="9"/>
      <c r="B41" s="9"/>
      <c r="C41" s="11"/>
      <c r="D41" s="11"/>
      <c r="E41" s="11"/>
      <c r="F41" s="11"/>
      <c r="G41" s="11"/>
      <c r="H41" s="496"/>
      <c r="I41" s="11"/>
      <c r="J41" s="11"/>
      <c r="K41" s="11"/>
      <c r="L41" s="11"/>
      <c r="M41" s="905"/>
    </row>
    <row r="42" spans="1:13" ht="15.75">
      <c r="A42" s="9"/>
      <c r="B42" s="9"/>
      <c r="C42" s="11"/>
      <c r="D42" s="11"/>
      <c r="E42" s="11"/>
      <c r="F42" s="11"/>
      <c r="G42" s="11"/>
      <c r="H42" s="496"/>
      <c r="I42" s="11"/>
      <c r="J42" s="11"/>
      <c r="K42" s="11"/>
      <c r="L42" s="11"/>
      <c r="M42" s="905"/>
    </row>
    <row r="43" spans="1:13" ht="15.75">
      <c r="A43" s="9"/>
      <c r="B43" s="9"/>
      <c r="C43" s="11"/>
      <c r="D43" s="11"/>
      <c r="E43" s="11"/>
      <c r="F43" s="11"/>
      <c r="G43" s="11"/>
      <c r="H43" s="496"/>
      <c r="I43" s="11"/>
      <c r="J43" s="11"/>
      <c r="K43" s="11"/>
      <c r="L43" s="11"/>
      <c r="M43" s="905"/>
    </row>
    <row r="44" spans="1:13" ht="15.75">
      <c r="A44" s="9"/>
      <c r="B44" s="9"/>
      <c r="C44" s="11"/>
      <c r="D44" s="11"/>
      <c r="E44" s="11"/>
      <c r="F44" s="11"/>
      <c r="G44" s="11"/>
      <c r="H44" s="496"/>
      <c r="I44" s="11"/>
      <c r="J44" s="11"/>
      <c r="K44" s="11"/>
      <c r="L44" s="11"/>
      <c r="M44" s="905"/>
    </row>
    <row r="45" spans="1:13">
      <c r="A45" s="9"/>
      <c r="B45" s="9"/>
      <c r="C45" s="11"/>
      <c r="D45" s="11"/>
      <c r="E45" s="11"/>
      <c r="F45" s="11"/>
      <c r="G45" s="11"/>
      <c r="H45" s="11"/>
      <c r="I45" s="11"/>
      <c r="J45" s="11"/>
      <c r="K45" s="11"/>
      <c r="L45" s="11"/>
      <c r="M45" s="905"/>
    </row>
    <row r="46" spans="1:13">
      <c r="A46" s="9"/>
      <c r="B46" s="9"/>
      <c r="C46" s="11"/>
      <c r="D46" s="11"/>
      <c r="E46" s="11"/>
      <c r="F46" s="11"/>
      <c r="G46" s="11"/>
      <c r="H46" s="11"/>
      <c r="I46" s="11"/>
      <c r="J46" s="11"/>
      <c r="K46" s="11"/>
      <c r="L46" s="11"/>
      <c r="M46" s="905"/>
    </row>
    <row r="47" spans="1:13">
      <c r="C47" s="11"/>
      <c r="D47" s="11"/>
      <c r="E47" s="11"/>
      <c r="F47" s="11"/>
      <c r="G47" s="11"/>
      <c r="H47" s="11"/>
      <c r="I47" s="11"/>
      <c r="J47" s="11"/>
      <c r="K47" s="11"/>
      <c r="L47" s="11"/>
      <c r="M47" s="905"/>
    </row>
    <row r="48" spans="1:13" ht="15">
      <c r="C48" s="903"/>
      <c r="D48" s="903"/>
      <c r="E48" s="903"/>
      <c r="F48" s="903"/>
      <c r="G48" s="903"/>
      <c r="H48" s="903"/>
      <c r="I48" s="903"/>
      <c r="J48" s="903"/>
      <c r="K48" s="903"/>
      <c r="L48" s="903"/>
    </row>
    <row r="49" spans="3:12">
      <c r="C49" s="11"/>
      <c r="D49" s="11"/>
      <c r="E49" s="11"/>
      <c r="F49" s="11"/>
      <c r="G49" s="11"/>
      <c r="H49" s="11"/>
      <c r="I49" s="11"/>
      <c r="J49" s="11"/>
      <c r="K49" s="11"/>
      <c r="L49" s="11"/>
    </row>
  </sheetData>
  <customSheetViews>
    <customSheetView guid="{4386EC60-C10A-4757-8A9B-A7E03A340F6B}" showPageBreaks="1" printArea="1" hiddenColumns="1" topLeftCell="B1">
      <selection activeCell="M29" sqref="M29:M47"/>
      <pageMargins left="0.25" right="0.25" top="0.41" bottom="0.68" header="0.17" footer="0.16"/>
      <printOptions horizontalCentered="1" verticalCentered="1"/>
      <pageSetup orientation="portrait" r:id="rId1"/>
      <headerFooter alignWithMargins="0">
        <oddFooter xml:space="preserve">&amp;L&amp;P of &amp;N&amp;RPPAP: Revision 1.3
Date: 4/14/11 
</oddFooter>
      </headerFooter>
    </customSheetView>
  </customSheetViews>
  <mergeCells count="4">
    <mergeCell ref="C48:L48"/>
    <mergeCell ref="C2:L4"/>
    <mergeCell ref="M29:M47"/>
    <mergeCell ref="G36:I36"/>
  </mergeCells>
  <phoneticPr fontId="27" type="noConversion"/>
  <printOptions horizontalCentered="1" verticalCentered="1"/>
  <pageMargins left="0.25" right="0.25" top="0.41" bottom="0.68" header="0.17" footer="0.16"/>
  <pageSetup orientation="portrait" r:id="rId2"/>
  <headerFooter alignWithMargins="0"/>
  <customProperties>
    <customPr name="Ibp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4">
    <tabColor indexed="11"/>
  </sheetPr>
  <dimension ref="A1:V47"/>
  <sheetViews>
    <sheetView topLeftCell="B1" zoomScaleNormal="100" workbookViewId="0">
      <selection sqref="A1:L1"/>
    </sheetView>
  </sheetViews>
  <sheetFormatPr defaultColWidth="9.140625" defaultRowHeight="12.75"/>
  <cols>
    <col min="1" max="1" width="4.5703125" style="8" customWidth="1"/>
    <col min="2" max="2" width="13.5703125" style="8" customWidth="1"/>
    <col min="3" max="3" width="8" style="8" customWidth="1"/>
    <col min="4" max="4" width="8.5703125" style="13" customWidth="1"/>
    <col min="5" max="5" width="10.85546875" style="13" customWidth="1"/>
    <col min="6" max="7" width="10.5703125" style="8" customWidth="1"/>
    <col min="8" max="8" width="12.5703125" style="18" customWidth="1"/>
    <col min="9" max="10" width="12.5703125" style="8" customWidth="1"/>
    <col min="11" max="12" width="3.5703125" style="8" customWidth="1"/>
    <col min="13" max="16384" width="9.140625" style="8"/>
  </cols>
  <sheetData>
    <row r="1" spans="1:15" ht="57" customHeight="1" thickBot="1">
      <c r="A1" s="1194" t="s">
        <v>740</v>
      </c>
      <c r="B1" s="922"/>
      <c r="C1" s="922"/>
      <c r="D1" s="922"/>
      <c r="E1" s="922"/>
      <c r="F1" s="922"/>
      <c r="G1" s="922"/>
      <c r="H1" s="922"/>
      <c r="I1" s="922"/>
      <c r="J1" s="922"/>
      <c r="K1" s="922"/>
      <c r="L1" s="923"/>
    </row>
    <row r="2" spans="1:15" ht="12" customHeight="1">
      <c r="A2" s="67" t="s">
        <v>104</v>
      </c>
      <c r="B2" s="68"/>
      <c r="C2" s="1130">
        <f>INTRO!D41</f>
        <v>0</v>
      </c>
      <c r="D2" s="1130"/>
      <c r="E2" s="1130"/>
      <c r="F2" s="1130"/>
      <c r="G2" s="1130"/>
      <c r="H2" s="46" t="s">
        <v>5</v>
      </c>
      <c r="I2" s="1116">
        <f>INTRO!D35</f>
        <v>0</v>
      </c>
      <c r="J2" s="1116"/>
      <c r="K2" s="1116"/>
      <c r="L2" s="1117"/>
      <c r="N2" s="19"/>
      <c r="O2" s="10"/>
    </row>
    <row r="3" spans="1:15" ht="13.5" thickBot="1">
      <c r="A3" s="70" t="s">
        <v>115</v>
      </c>
      <c r="B3" s="69"/>
      <c r="C3" s="1131">
        <f>INTRO!D42</f>
        <v>0</v>
      </c>
      <c r="D3" s="1131"/>
      <c r="E3" s="1131"/>
      <c r="F3" s="1131"/>
      <c r="G3" s="1131"/>
      <c r="H3" s="65" t="s">
        <v>106</v>
      </c>
      <c r="I3" s="1120">
        <f>INTRO!D34</f>
        <v>0</v>
      </c>
      <c r="J3" s="1120"/>
      <c r="K3" s="1120"/>
      <c r="L3" s="1121"/>
      <c r="N3" s="11"/>
      <c r="O3" s="11"/>
    </row>
    <row r="4" spans="1:15" s="11" customFormat="1" ht="13.5" thickBot="1">
      <c r="A4" s="766"/>
      <c r="B4" s="10"/>
      <c r="C4" s="73"/>
      <c r="D4" s="73"/>
      <c r="E4" s="73"/>
      <c r="F4" s="73"/>
      <c r="G4" s="73"/>
      <c r="H4" s="66"/>
      <c r="I4" s="74"/>
      <c r="J4" s="74"/>
      <c r="K4" s="74"/>
      <c r="L4" s="767"/>
    </row>
    <row r="5" spans="1:15" ht="12.75" customHeight="1">
      <c r="A5" s="1128" t="s">
        <v>105</v>
      </c>
      <c r="B5" s="1129"/>
      <c r="C5" s="1129"/>
      <c r="D5" s="1203">
        <f>INTRO!D41</f>
        <v>0</v>
      </c>
      <c r="E5" s="1132"/>
      <c r="F5" s="1132"/>
      <c r="G5" s="1133"/>
      <c r="H5" s="1129" t="s">
        <v>759</v>
      </c>
      <c r="I5" s="1129"/>
      <c r="J5" s="1129"/>
      <c r="K5" s="1118">
        <f>INTRO!D36</f>
        <v>0</v>
      </c>
      <c r="L5" s="1119"/>
      <c r="N5" s="19"/>
      <c r="O5" s="10"/>
    </row>
    <row r="6" spans="1:15" ht="13.5" thickBot="1">
      <c r="A6" s="194" t="s">
        <v>4</v>
      </c>
      <c r="B6" s="1202" t="s">
        <v>117</v>
      </c>
      <c r="C6" s="1126"/>
      <c r="D6" s="1126"/>
      <c r="E6" s="1126"/>
      <c r="F6" s="1126"/>
      <c r="G6" s="1127"/>
      <c r="H6" s="1134" t="s">
        <v>117</v>
      </c>
      <c r="I6" s="1134"/>
      <c r="J6" s="1134"/>
      <c r="K6" s="1122"/>
      <c r="L6" s="1123"/>
    </row>
    <row r="7" spans="1:15" ht="13.5" thickBot="1">
      <c r="A7" s="426" t="s">
        <v>746</v>
      </c>
      <c r="B7" s="108"/>
      <c r="C7" s="108"/>
      <c r="D7" s="108"/>
      <c r="E7" s="108"/>
      <c r="F7" s="108"/>
      <c r="G7" s="108"/>
      <c r="H7" s="64"/>
      <c r="I7" s="64"/>
      <c r="J7" s="64"/>
      <c r="K7" s="108"/>
      <c r="L7" s="769"/>
    </row>
    <row r="8" spans="1:15" ht="18.75" customHeight="1">
      <c r="A8" s="1204" t="s">
        <v>59</v>
      </c>
      <c r="B8" s="1144" t="s">
        <v>765</v>
      </c>
      <c r="C8" s="1144"/>
      <c r="D8" s="1144" t="s">
        <v>766</v>
      </c>
      <c r="E8" s="1144"/>
      <c r="F8" s="1144" t="s">
        <v>741</v>
      </c>
      <c r="G8" s="1144" t="s">
        <v>747</v>
      </c>
      <c r="H8" s="1207" t="s">
        <v>745</v>
      </c>
      <c r="I8" s="1208"/>
      <c r="J8" s="1209"/>
      <c r="K8" s="1144" t="s">
        <v>60</v>
      </c>
      <c r="L8" s="1200" t="s">
        <v>101</v>
      </c>
    </row>
    <row r="9" spans="1:15" s="20" customFormat="1" ht="13.5" thickBot="1">
      <c r="A9" s="1205"/>
      <c r="B9" s="1198"/>
      <c r="C9" s="1198"/>
      <c r="D9" s="1198"/>
      <c r="E9" s="1198"/>
      <c r="F9" s="1206"/>
      <c r="G9" s="1198"/>
      <c r="H9" s="513" t="s">
        <v>742</v>
      </c>
      <c r="I9" s="513" t="s">
        <v>744</v>
      </c>
      <c r="J9" s="513" t="s">
        <v>743</v>
      </c>
      <c r="K9" s="1198"/>
      <c r="L9" s="1201"/>
    </row>
    <row r="10" spans="1:15" s="26" customFormat="1" ht="15">
      <c r="A10" s="537"/>
      <c r="B10" s="1199"/>
      <c r="C10" s="1199"/>
      <c r="D10" s="1199"/>
      <c r="E10" s="1199"/>
      <c r="F10" s="536"/>
      <c r="G10" s="536"/>
      <c r="H10" s="536"/>
      <c r="I10" s="536"/>
      <c r="J10" s="536"/>
      <c r="K10" s="536"/>
      <c r="L10" s="538"/>
    </row>
    <row r="11" spans="1:15" s="26" customFormat="1" ht="15">
      <c r="A11" s="539"/>
      <c r="B11" s="1195"/>
      <c r="C11" s="1195"/>
      <c r="D11" s="1195"/>
      <c r="E11" s="1195"/>
      <c r="F11" s="517"/>
      <c r="G11" s="517"/>
      <c r="H11" s="517"/>
      <c r="I11" s="517"/>
      <c r="J11" s="517"/>
      <c r="K11" s="517"/>
      <c r="L11" s="540"/>
    </row>
    <row r="12" spans="1:15" s="26" customFormat="1" ht="15">
      <c r="A12" s="539"/>
      <c r="B12" s="1195"/>
      <c r="C12" s="1195"/>
      <c r="D12" s="1195"/>
      <c r="E12" s="1195"/>
      <c r="F12" s="517"/>
      <c r="G12" s="517"/>
      <c r="H12" s="517"/>
      <c r="I12" s="517"/>
      <c r="J12" s="517"/>
      <c r="K12" s="517"/>
      <c r="L12" s="540"/>
    </row>
    <row r="13" spans="1:15" s="26" customFormat="1" ht="15">
      <c r="A13" s="539"/>
      <c r="B13" s="1195"/>
      <c r="C13" s="1195"/>
      <c r="D13" s="1195"/>
      <c r="E13" s="1195"/>
      <c r="F13" s="517"/>
      <c r="G13" s="517"/>
      <c r="H13" s="517"/>
      <c r="I13" s="517"/>
      <c r="J13" s="517"/>
      <c r="K13" s="517"/>
      <c r="L13" s="540"/>
    </row>
    <row r="14" spans="1:15" s="26" customFormat="1" ht="15">
      <c r="A14" s="539"/>
      <c r="B14" s="1195"/>
      <c r="C14" s="1195"/>
      <c r="D14" s="1195"/>
      <c r="E14" s="1195"/>
      <c r="F14" s="517"/>
      <c r="G14" s="517"/>
      <c r="H14" s="517"/>
      <c r="I14" s="517"/>
      <c r="J14" s="517"/>
      <c r="K14" s="517"/>
      <c r="L14" s="540"/>
    </row>
    <row r="15" spans="1:15" s="26" customFormat="1" ht="15">
      <c r="A15" s="539"/>
      <c r="B15" s="1195"/>
      <c r="C15" s="1195"/>
      <c r="D15" s="1195"/>
      <c r="E15" s="1195"/>
      <c r="F15" s="517"/>
      <c r="G15" s="517"/>
      <c r="H15" s="517"/>
      <c r="I15" s="517"/>
      <c r="J15" s="517"/>
      <c r="K15" s="517"/>
      <c r="L15" s="540"/>
    </row>
    <row r="16" spans="1:15" s="26" customFormat="1" ht="15">
      <c r="A16" s="539"/>
      <c r="B16" s="1195"/>
      <c r="C16" s="1195"/>
      <c r="D16" s="1197"/>
      <c r="E16" s="1197"/>
      <c r="F16" s="517"/>
      <c r="G16" s="517"/>
      <c r="H16" s="517"/>
      <c r="I16" s="517"/>
      <c r="J16" s="517"/>
      <c r="K16" s="517"/>
      <c r="L16" s="540"/>
    </row>
    <row r="17" spans="1:12" s="26" customFormat="1" ht="15">
      <c r="A17" s="539"/>
      <c r="B17" s="1195"/>
      <c r="C17" s="1195"/>
      <c r="D17" s="1197"/>
      <c r="E17" s="1197"/>
      <c r="F17" s="517"/>
      <c r="G17" s="517"/>
      <c r="H17" s="517"/>
      <c r="I17" s="517"/>
      <c r="J17" s="517"/>
      <c r="K17" s="517"/>
      <c r="L17" s="540"/>
    </row>
    <row r="18" spans="1:12" s="26" customFormat="1" ht="15">
      <c r="A18" s="539"/>
      <c r="B18" s="1195"/>
      <c r="C18" s="1195"/>
      <c r="D18" s="1195"/>
      <c r="E18" s="1195"/>
      <c r="F18" s="517"/>
      <c r="G18" s="517"/>
      <c r="H18" s="517"/>
      <c r="I18" s="517"/>
      <c r="J18" s="517"/>
      <c r="K18" s="517"/>
      <c r="L18" s="540"/>
    </row>
    <row r="19" spans="1:12" s="26" customFormat="1" ht="15">
      <c r="A19" s="539"/>
      <c r="B19" s="1195"/>
      <c r="C19" s="1195"/>
      <c r="D19" s="1195"/>
      <c r="E19" s="1195"/>
      <c r="F19" s="517"/>
      <c r="G19" s="517"/>
      <c r="H19" s="517"/>
      <c r="I19" s="517"/>
      <c r="J19" s="517"/>
      <c r="K19" s="517"/>
      <c r="L19" s="540"/>
    </row>
    <row r="20" spans="1:12" s="26" customFormat="1" ht="15">
      <c r="A20" s="539"/>
      <c r="B20" s="1195"/>
      <c r="C20" s="1195"/>
      <c r="D20" s="1195"/>
      <c r="E20" s="1195"/>
      <c r="F20" s="517"/>
      <c r="G20" s="517"/>
      <c r="H20" s="517"/>
      <c r="I20" s="517"/>
      <c r="J20" s="517"/>
      <c r="K20" s="517"/>
      <c r="L20" s="540"/>
    </row>
    <row r="21" spans="1:12" s="26" customFormat="1" ht="15">
      <c r="A21" s="539"/>
      <c r="B21" s="1195"/>
      <c r="C21" s="1195"/>
      <c r="D21" s="1195"/>
      <c r="E21" s="1195"/>
      <c r="F21" s="517"/>
      <c r="G21" s="517"/>
      <c r="H21" s="517"/>
      <c r="I21" s="517"/>
      <c r="J21" s="517"/>
      <c r="K21" s="517"/>
      <c r="L21" s="540"/>
    </row>
    <row r="22" spans="1:12" s="26" customFormat="1" ht="15">
      <c r="A22" s="539"/>
      <c r="B22" s="1195"/>
      <c r="C22" s="1195"/>
      <c r="D22" s="1195"/>
      <c r="E22" s="1195"/>
      <c r="F22" s="517"/>
      <c r="G22" s="517"/>
      <c r="H22" s="517"/>
      <c r="I22" s="517"/>
      <c r="J22" s="517"/>
      <c r="K22" s="517"/>
      <c r="L22" s="540"/>
    </row>
    <row r="23" spans="1:12" s="26" customFormat="1" ht="15">
      <c r="A23" s="539"/>
      <c r="B23" s="1195"/>
      <c r="C23" s="1195"/>
      <c r="D23" s="1195"/>
      <c r="E23" s="1195"/>
      <c r="F23" s="517"/>
      <c r="G23" s="517"/>
      <c r="H23" s="517"/>
      <c r="I23" s="517"/>
      <c r="J23" s="517"/>
      <c r="K23" s="517"/>
      <c r="L23" s="540"/>
    </row>
    <row r="24" spans="1:12" s="26" customFormat="1" ht="15">
      <c r="A24" s="539"/>
      <c r="B24" s="1195"/>
      <c r="C24" s="1195"/>
      <c r="D24" s="1195"/>
      <c r="E24" s="1195"/>
      <c r="F24" s="517"/>
      <c r="G24" s="517"/>
      <c r="H24" s="517"/>
      <c r="I24" s="517"/>
      <c r="J24" s="517"/>
      <c r="K24" s="517"/>
      <c r="L24" s="540"/>
    </row>
    <row r="25" spans="1:12" s="26" customFormat="1" ht="15">
      <c r="A25" s="539"/>
      <c r="B25" s="1195"/>
      <c r="C25" s="1195"/>
      <c r="D25" s="1195"/>
      <c r="E25" s="1195"/>
      <c r="F25" s="517"/>
      <c r="G25" s="517"/>
      <c r="H25" s="517"/>
      <c r="I25" s="517"/>
      <c r="J25" s="517"/>
      <c r="K25" s="517"/>
      <c r="L25" s="540"/>
    </row>
    <row r="26" spans="1:12" s="26" customFormat="1" ht="15">
      <c r="A26" s="539"/>
      <c r="B26" s="1195"/>
      <c r="C26" s="1195"/>
      <c r="D26" s="1195"/>
      <c r="E26" s="1195"/>
      <c r="F26" s="517"/>
      <c r="G26" s="517"/>
      <c r="H26" s="517"/>
      <c r="I26" s="517"/>
      <c r="J26" s="517"/>
      <c r="K26" s="517"/>
      <c r="L26" s="540"/>
    </row>
    <row r="27" spans="1:12" s="26" customFormat="1" ht="15">
      <c r="A27" s="539"/>
      <c r="B27" s="1195"/>
      <c r="C27" s="1195"/>
      <c r="D27" s="1195"/>
      <c r="E27" s="1195"/>
      <c r="F27" s="517"/>
      <c r="G27" s="517"/>
      <c r="H27" s="517"/>
      <c r="I27" s="517"/>
      <c r="J27" s="517"/>
      <c r="K27" s="517"/>
      <c r="L27" s="540"/>
    </row>
    <row r="28" spans="1:12" s="26" customFormat="1" ht="15">
      <c r="A28" s="539"/>
      <c r="B28" s="1195"/>
      <c r="C28" s="1195"/>
      <c r="D28" s="1195"/>
      <c r="E28" s="1195"/>
      <c r="F28" s="517"/>
      <c r="G28" s="517"/>
      <c r="H28" s="517"/>
      <c r="I28" s="517"/>
      <c r="J28" s="517"/>
      <c r="K28" s="517"/>
      <c r="L28" s="540"/>
    </row>
    <row r="29" spans="1:12" s="26" customFormat="1" ht="15">
      <c r="A29" s="539"/>
      <c r="B29" s="1195"/>
      <c r="C29" s="1195"/>
      <c r="D29" s="1195"/>
      <c r="E29" s="1195"/>
      <c r="F29" s="517"/>
      <c r="G29" s="517"/>
      <c r="H29" s="517"/>
      <c r="I29" s="517"/>
      <c r="J29" s="517"/>
      <c r="K29" s="517"/>
      <c r="L29" s="540"/>
    </row>
    <row r="30" spans="1:12" s="26" customFormat="1" ht="15">
      <c r="A30" s="539"/>
      <c r="B30" s="1195"/>
      <c r="C30" s="1195"/>
      <c r="D30" s="1195"/>
      <c r="E30" s="1195"/>
      <c r="F30" s="517"/>
      <c r="G30" s="517"/>
      <c r="H30" s="517"/>
      <c r="I30" s="517"/>
      <c r="J30" s="517"/>
      <c r="K30" s="517"/>
      <c r="L30" s="540"/>
    </row>
    <row r="31" spans="1:12" s="26" customFormat="1" ht="15">
      <c r="A31" s="539"/>
      <c r="B31" s="1195"/>
      <c r="C31" s="1195"/>
      <c r="D31" s="1195"/>
      <c r="E31" s="1195"/>
      <c r="F31" s="517"/>
      <c r="G31" s="517"/>
      <c r="H31" s="517"/>
      <c r="I31" s="517"/>
      <c r="J31" s="517"/>
      <c r="K31" s="517"/>
      <c r="L31" s="540"/>
    </row>
    <row r="32" spans="1:12" s="26" customFormat="1" ht="15">
      <c r="A32" s="539"/>
      <c r="B32" s="1195"/>
      <c r="C32" s="1195"/>
      <c r="D32" s="1195"/>
      <c r="E32" s="1195"/>
      <c r="F32" s="517"/>
      <c r="G32" s="517"/>
      <c r="H32" s="517"/>
      <c r="I32" s="517"/>
      <c r="J32" s="517"/>
      <c r="K32" s="517"/>
      <c r="L32" s="540"/>
    </row>
    <row r="33" spans="1:22" s="26" customFormat="1" ht="15">
      <c r="A33" s="539"/>
      <c r="B33" s="1195"/>
      <c r="C33" s="1195"/>
      <c r="D33" s="1195"/>
      <c r="E33" s="1195"/>
      <c r="F33" s="517"/>
      <c r="G33" s="517"/>
      <c r="H33" s="517"/>
      <c r="I33" s="517"/>
      <c r="J33" s="517"/>
      <c r="K33" s="517"/>
      <c r="L33" s="540"/>
    </row>
    <row r="34" spans="1:22" s="26" customFormat="1" ht="15">
      <c r="A34" s="539"/>
      <c r="B34" s="1195"/>
      <c r="C34" s="1195"/>
      <c r="D34" s="1195"/>
      <c r="E34" s="1195"/>
      <c r="F34" s="517"/>
      <c r="G34" s="517"/>
      <c r="H34" s="517"/>
      <c r="I34" s="517"/>
      <c r="J34" s="517"/>
      <c r="K34" s="517"/>
      <c r="L34" s="540"/>
    </row>
    <row r="35" spans="1:22" s="26" customFormat="1" ht="15">
      <c r="A35" s="539"/>
      <c r="B35" s="1195"/>
      <c r="C35" s="1195"/>
      <c r="D35" s="1195"/>
      <c r="E35" s="1195"/>
      <c r="F35" s="517"/>
      <c r="G35" s="517"/>
      <c r="H35" s="517"/>
      <c r="I35" s="517"/>
      <c r="J35" s="517"/>
      <c r="K35" s="517"/>
      <c r="L35" s="540"/>
    </row>
    <row r="36" spans="1:22" s="26" customFormat="1" ht="15">
      <c r="A36" s="539"/>
      <c r="B36" s="1195"/>
      <c r="C36" s="1195"/>
      <c r="D36" s="1195"/>
      <c r="E36" s="1195"/>
      <c r="F36" s="517"/>
      <c r="G36" s="517"/>
      <c r="H36" s="517"/>
      <c r="I36" s="517"/>
      <c r="J36" s="517"/>
      <c r="K36" s="517"/>
      <c r="L36" s="540"/>
    </row>
    <row r="37" spans="1:22" s="26" customFormat="1" ht="15">
      <c r="A37" s="539"/>
      <c r="B37" s="1195"/>
      <c r="C37" s="1195"/>
      <c r="D37" s="1195"/>
      <c r="E37" s="1195"/>
      <c r="F37" s="517"/>
      <c r="G37" s="517"/>
      <c r="H37" s="517"/>
      <c r="I37" s="517"/>
      <c r="J37" s="517"/>
      <c r="K37" s="517"/>
      <c r="L37" s="540"/>
    </row>
    <row r="38" spans="1:22" s="26" customFormat="1" ht="15">
      <c r="A38" s="539"/>
      <c r="B38" s="1195"/>
      <c r="C38" s="1195"/>
      <c r="D38" s="1195"/>
      <c r="E38" s="1195"/>
      <c r="F38" s="517"/>
      <c r="G38" s="517"/>
      <c r="H38" s="517"/>
      <c r="I38" s="517"/>
      <c r="J38" s="517"/>
      <c r="K38" s="517"/>
      <c r="L38" s="540"/>
    </row>
    <row r="39" spans="1:22" s="26" customFormat="1" ht="15">
      <c r="A39" s="539"/>
      <c r="B39" s="1195"/>
      <c r="C39" s="1195"/>
      <c r="D39" s="1195"/>
      <c r="E39" s="1195"/>
      <c r="F39" s="517"/>
      <c r="G39" s="517"/>
      <c r="H39" s="517"/>
      <c r="I39" s="517"/>
      <c r="J39" s="517"/>
      <c r="K39" s="517"/>
      <c r="L39" s="540"/>
    </row>
    <row r="40" spans="1:22" s="26" customFormat="1" ht="15">
      <c r="A40" s="539"/>
      <c r="B40" s="1195"/>
      <c r="C40" s="1195"/>
      <c r="D40" s="1195"/>
      <c r="E40" s="1195"/>
      <c r="F40" s="517"/>
      <c r="G40" s="517"/>
      <c r="H40" s="517"/>
      <c r="I40" s="517"/>
      <c r="J40" s="517"/>
      <c r="K40" s="517"/>
      <c r="L40" s="540"/>
    </row>
    <row r="41" spans="1:22" s="26" customFormat="1" ht="15">
      <c r="A41" s="539"/>
      <c r="B41" s="1195"/>
      <c r="C41" s="1195"/>
      <c r="D41" s="1195"/>
      <c r="E41" s="1195"/>
      <c r="F41" s="517"/>
      <c r="G41" s="517"/>
      <c r="H41" s="517"/>
      <c r="I41" s="517"/>
      <c r="J41" s="517"/>
      <c r="K41" s="517"/>
      <c r="L41" s="540"/>
    </row>
    <row r="42" spans="1:22" s="26" customFormat="1" ht="15.75" thickBot="1">
      <c r="A42" s="541"/>
      <c r="B42" s="1196"/>
      <c r="C42" s="1196"/>
      <c r="D42" s="1196"/>
      <c r="E42" s="1196"/>
      <c r="F42" s="518"/>
      <c r="G42" s="518"/>
      <c r="H42" s="518"/>
      <c r="I42" s="518"/>
      <c r="J42" s="518"/>
      <c r="K42" s="518"/>
      <c r="L42" s="542"/>
    </row>
    <row r="43" spans="1:22" s="26" customFormat="1" ht="15.75" thickBot="1">
      <c r="A43" s="31"/>
      <c r="B43" s="31"/>
      <c r="C43" s="31"/>
      <c r="D43" s="1168" t="s">
        <v>107</v>
      </c>
      <c r="E43" s="1169"/>
      <c r="F43" s="1169"/>
      <c r="G43" s="1169"/>
      <c r="H43" s="1169"/>
      <c r="I43" s="1169"/>
      <c r="J43" s="1169"/>
      <c r="K43" s="1170"/>
    </row>
    <row r="44" spans="1:22">
      <c r="D44" s="8"/>
      <c r="E44" s="11"/>
      <c r="F44" s="11"/>
      <c r="H44" s="8"/>
    </row>
    <row r="45" spans="1:22" ht="9.75" customHeight="1">
      <c r="B45" s="1106" t="s">
        <v>113</v>
      </c>
      <c r="C45" s="1107"/>
      <c r="D45" s="1108" t="s">
        <v>2</v>
      </c>
      <c r="E45" s="1108"/>
      <c r="F45" s="1108"/>
      <c r="G45" s="1108" t="s">
        <v>61</v>
      </c>
      <c r="H45" s="1108"/>
      <c r="I45" s="1108"/>
      <c r="J45" s="1108" t="s">
        <v>3</v>
      </c>
      <c r="K45" s="1109"/>
    </row>
    <row r="46" spans="1:22" ht="20.25" customHeight="1">
      <c r="B46" s="1110"/>
      <c r="C46" s="1111"/>
      <c r="D46" s="1103"/>
      <c r="E46" s="1103"/>
      <c r="F46" s="1103"/>
      <c r="G46" s="1103"/>
      <c r="H46" s="1103"/>
      <c r="I46" s="1103"/>
      <c r="J46" s="1104"/>
      <c r="K46" s="1105"/>
    </row>
    <row r="47" spans="1:22" s="15" customFormat="1" ht="9">
      <c r="A47" s="14"/>
      <c r="B47" s="14"/>
      <c r="C47" s="16"/>
      <c r="D47" s="111"/>
      <c r="E47" s="111"/>
      <c r="F47" s="28"/>
      <c r="G47" s="14"/>
      <c r="H47" s="29"/>
      <c r="I47" s="14"/>
      <c r="J47" s="14"/>
      <c r="K47" s="14"/>
      <c r="L47" s="30"/>
      <c r="M47" s="14"/>
      <c r="N47" s="14"/>
      <c r="O47" s="14"/>
      <c r="P47" s="14"/>
      <c r="Q47" s="14"/>
      <c r="R47" s="14"/>
      <c r="S47" s="14"/>
      <c r="T47" s="14"/>
      <c r="U47" s="14"/>
      <c r="V47" s="14"/>
    </row>
  </sheetData>
  <customSheetViews>
    <customSheetView guid="{4386EC60-C10A-4757-8A9B-A7E03A340F6B}" showPageBreaks="1" printArea="1">
      <selection activeCell="Q15" sqref="Q15"/>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95">
    <mergeCell ref="A1:L1"/>
    <mergeCell ref="A8:A9"/>
    <mergeCell ref="K8:K9"/>
    <mergeCell ref="C2:G2"/>
    <mergeCell ref="C3:G3"/>
    <mergeCell ref="F8:F9"/>
    <mergeCell ref="I2:L2"/>
    <mergeCell ref="H8:J8"/>
    <mergeCell ref="I3:L3"/>
    <mergeCell ref="A5:C5"/>
    <mergeCell ref="G8:G9"/>
    <mergeCell ref="D46:F46"/>
    <mergeCell ref="H5:J5"/>
    <mergeCell ref="L8:L9"/>
    <mergeCell ref="B6:G6"/>
    <mergeCell ref="B46:C46"/>
    <mergeCell ref="G46:I46"/>
    <mergeCell ref="J46:K46"/>
    <mergeCell ref="D43:K43"/>
    <mergeCell ref="G45:I45"/>
    <mergeCell ref="J45:K45"/>
    <mergeCell ref="D5:G5"/>
    <mergeCell ref="H6:J6"/>
    <mergeCell ref="K6:L6"/>
    <mergeCell ref="K5:L5"/>
    <mergeCell ref="B12:C12"/>
    <mergeCell ref="D12:E12"/>
    <mergeCell ref="B13:C13"/>
    <mergeCell ref="B45:C45"/>
    <mergeCell ref="D45:F45"/>
    <mergeCell ref="B8:C9"/>
    <mergeCell ref="D8:E9"/>
    <mergeCell ref="B10:C10"/>
    <mergeCell ref="D10:E10"/>
    <mergeCell ref="B11:C11"/>
    <mergeCell ref="D11:E11"/>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B41:C41"/>
    <mergeCell ref="D41:E41"/>
    <mergeCell ref="B42:C42"/>
    <mergeCell ref="D42:E42"/>
    <mergeCell ref="B38:C38"/>
    <mergeCell ref="D38:E38"/>
    <mergeCell ref="B39:C39"/>
    <mergeCell ref="D39:E39"/>
    <mergeCell ref="B40:C40"/>
    <mergeCell ref="D40:E40"/>
  </mergeCells>
  <phoneticPr fontId="0" type="noConversion"/>
  <printOptions horizontalCentered="1"/>
  <pageMargins left="0.25" right="0.25" top="0.41" bottom="0.68" header="0.17" footer="0.16"/>
  <pageSetup scale="91"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6">
    <tabColor indexed="11"/>
  </sheetPr>
  <dimension ref="A1:X36"/>
  <sheetViews>
    <sheetView zoomScaleNormal="100" workbookViewId="0">
      <selection sqref="A1:X1"/>
    </sheetView>
  </sheetViews>
  <sheetFormatPr defaultColWidth="9.140625" defaultRowHeight="12.75"/>
  <cols>
    <col min="1" max="1" width="5.85546875" style="8" customWidth="1"/>
    <col min="2" max="6" width="3.5703125" style="8" customWidth="1"/>
    <col min="7" max="7" width="7" style="8" customWidth="1"/>
    <col min="8" max="10" width="7.5703125" style="8" customWidth="1"/>
    <col min="11" max="22" width="4.42578125" style="8" customWidth="1"/>
    <col min="23" max="23" width="9.85546875" style="8" bestFit="1" customWidth="1"/>
    <col min="24" max="24" width="10.42578125" style="8" customWidth="1"/>
    <col min="25" max="16384" width="9.140625" style="8"/>
  </cols>
  <sheetData>
    <row r="1" spans="1:24" ht="57" customHeight="1" thickBot="1">
      <c r="A1" s="1214" t="s">
        <v>263</v>
      </c>
      <c r="B1" s="1215"/>
      <c r="C1" s="1215"/>
      <c r="D1" s="1215"/>
      <c r="E1" s="1215"/>
      <c r="F1" s="1215"/>
      <c r="G1" s="1215"/>
      <c r="H1" s="1215"/>
      <c r="I1" s="1215"/>
      <c r="J1" s="1215"/>
      <c r="K1" s="1215"/>
      <c r="L1" s="1215"/>
      <c r="M1" s="1215"/>
      <c r="N1" s="1215"/>
      <c r="O1" s="1215"/>
      <c r="P1" s="1215"/>
      <c r="Q1" s="1215"/>
      <c r="R1" s="1215"/>
      <c r="S1" s="1215"/>
      <c r="T1" s="1215"/>
      <c r="U1" s="1215"/>
      <c r="V1" s="1215"/>
      <c r="W1" s="1215"/>
      <c r="X1" s="1216"/>
    </row>
    <row r="2" spans="1:24">
      <c r="A2" s="426" t="s">
        <v>264</v>
      </c>
      <c r="B2" s="11"/>
      <c r="C2" s="11"/>
      <c r="D2" s="11"/>
      <c r="E2" s="11"/>
      <c r="F2" s="11"/>
      <c r="G2" s="11"/>
      <c r="H2" s="11"/>
      <c r="I2" s="11"/>
      <c r="J2" s="114"/>
      <c r="K2" s="205" t="s">
        <v>265</v>
      </c>
      <c r="L2" s="11"/>
      <c r="M2" s="32"/>
      <c r="N2" s="11"/>
      <c r="O2" s="11"/>
      <c r="P2" s="11"/>
      <c r="Q2" s="11"/>
      <c r="R2" s="114"/>
      <c r="S2" s="205" t="s">
        <v>266</v>
      </c>
      <c r="T2" s="11"/>
      <c r="U2" s="11"/>
      <c r="V2" s="11"/>
      <c r="W2" s="11"/>
      <c r="X2" s="374"/>
    </row>
    <row r="3" spans="1:24">
      <c r="A3" s="770" t="s">
        <v>82</v>
      </c>
      <c r="B3" s="117"/>
      <c r="C3" s="1225">
        <f>INTRO!D35</f>
        <v>0</v>
      </c>
      <c r="D3" s="1225"/>
      <c r="E3" s="1225"/>
      <c r="F3" s="1225"/>
      <c r="G3" s="1225"/>
      <c r="H3" s="117"/>
      <c r="I3" s="117"/>
      <c r="J3" s="118"/>
      <c r="K3" s="206" t="s">
        <v>82</v>
      </c>
      <c r="L3" s="117"/>
      <c r="M3" s="132"/>
      <c r="N3" s="117"/>
      <c r="O3" s="117"/>
      <c r="P3" s="117"/>
      <c r="Q3" s="117"/>
      <c r="R3" s="118"/>
      <c r="S3" s="206" t="s">
        <v>267</v>
      </c>
      <c r="T3" s="117"/>
      <c r="U3" s="117"/>
      <c r="V3" s="521"/>
      <c r="W3" s="117"/>
      <c r="X3" s="384"/>
    </row>
    <row r="4" spans="1:24">
      <c r="A4" s="771" t="s">
        <v>264</v>
      </c>
      <c r="B4" s="120"/>
      <c r="C4" s="120"/>
      <c r="D4" s="120"/>
      <c r="E4" s="120"/>
      <c r="F4" s="120"/>
      <c r="G4" s="120"/>
      <c r="H4" s="120"/>
      <c r="I4" s="120"/>
      <c r="J4" s="121"/>
      <c r="K4" s="179" t="s">
        <v>268</v>
      </c>
      <c r="L4" s="120"/>
      <c r="M4" s="125"/>
      <c r="N4" s="120"/>
      <c r="O4" s="121"/>
      <c r="P4" s="179" t="s">
        <v>269</v>
      </c>
      <c r="Q4" s="120"/>
      <c r="R4" s="120"/>
      <c r="S4" s="120"/>
      <c r="T4" s="121"/>
      <c r="U4" s="179" t="s">
        <v>3</v>
      </c>
      <c r="V4" s="120"/>
      <c r="W4" s="120"/>
      <c r="X4" s="364"/>
    </row>
    <row r="5" spans="1:24">
      <c r="A5" s="770" t="s">
        <v>80</v>
      </c>
      <c r="B5" s="117"/>
      <c r="C5" s="521">
        <f>INTRO!D34</f>
        <v>0</v>
      </c>
      <c r="D5" s="117"/>
      <c r="E5" s="117"/>
      <c r="F5" s="117"/>
      <c r="G5" s="117"/>
      <c r="H5" s="117"/>
      <c r="I5" s="117"/>
      <c r="J5" s="118"/>
      <c r="K5" s="206" t="s">
        <v>270</v>
      </c>
      <c r="L5" s="117"/>
      <c r="M5" s="132"/>
      <c r="N5" s="117"/>
      <c r="O5" s="118"/>
      <c r="P5" s="206"/>
      <c r="Q5" s="117"/>
      <c r="R5" s="117">
        <f>INTRO!D36</f>
        <v>0</v>
      </c>
      <c r="S5" s="117"/>
      <c r="T5" s="118"/>
      <c r="U5" s="116"/>
      <c r="V5" s="132"/>
      <c r="W5" s="902">
        <f>INTRO!$D$37</f>
        <v>0</v>
      </c>
      <c r="X5" s="384"/>
    </row>
    <row r="6" spans="1:24">
      <c r="A6" s="771" t="s">
        <v>271</v>
      </c>
      <c r="B6" s="120"/>
      <c r="C6" s="120"/>
      <c r="D6" s="120"/>
      <c r="E6" s="120"/>
      <c r="F6" s="120"/>
      <c r="G6" s="120"/>
      <c r="H6" s="120"/>
      <c r="I6" s="121"/>
      <c r="J6" s="179" t="s">
        <v>272</v>
      </c>
      <c r="K6" s="120"/>
      <c r="L6" s="120"/>
      <c r="M6" s="120"/>
      <c r="N6" s="120"/>
      <c r="O6" s="120"/>
      <c r="P6" s="120"/>
      <c r="Q6" s="120"/>
      <c r="R6" s="120"/>
      <c r="S6" s="120"/>
      <c r="T6" s="121"/>
      <c r="U6" s="179" t="s">
        <v>273</v>
      </c>
      <c r="V6" s="120"/>
      <c r="W6" s="120"/>
      <c r="X6" s="364"/>
    </row>
    <row r="7" spans="1:24">
      <c r="A7" s="770" t="s">
        <v>80</v>
      </c>
      <c r="B7" s="117"/>
      <c r="C7" s="521"/>
      <c r="D7" s="117"/>
      <c r="E7" s="117">
        <f>INTRO!D41</f>
        <v>0</v>
      </c>
      <c r="F7" s="117"/>
      <c r="G7" s="117"/>
      <c r="H7" s="117"/>
      <c r="I7" s="118"/>
      <c r="J7" s="206" t="s">
        <v>274</v>
      </c>
      <c r="K7" s="117"/>
      <c r="L7" s="117"/>
      <c r="M7" s="117"/>
      <c r="N7" s="117"/>
      <c r="O7" s="117"/>
      <c r="P7" s="117"/>
      <c r="Q7" s="117"/>
      <c r="R7" s="135"/>
      <c r="S7" s="117"/>
      <c r="T7" s="207"/>
      <c r="U7" s="206" t="s">
        <v>270</v>
      </c>
      <c r="V7" s="117"/>
      <c r="W7" s="521">
        <f>INTRO!D42</f>
        <v>0</v>
      </c>
      <c r="X7" s="384"/>
    </row>
    <row r="8" spans="1:24">
      <c r="A8" s="771" t="s">
        <v>275</v>
      </c>
      <c r="B8" s="120"/>
      <c r="C8" s="120"/>
      <c r="D8" s="120"/>
      <c r="E8" s="180" t="s">
        <v>276</v>
      </c>
      <c r="F8" s="120"/>
      <c r="G8" s="120"/>
      <c r="H8" s="120"/>
      <c r="I8" s="120"/>
      <c r="J8" s="180" t="s">
        <v>277</v>
      </c>
      <c r="K8" s="120"/>
      <c r="L8" s="120"/>
      <c r="M8" s="120"/>
      <c r="N8" s="120"/>
      <c r="O8" s="120"/>
      <c r="P8" s="180" t="s">
        <v>278</v>
      </c>
      <c r="Q8" s="120"/>
      <c r="R8" s="120"/>
      <c r="S8" s="120"/>
      <c r="T8" s="121"/>
      <c r="U8" s="179" t="s">
        <v>279</v>
      </c>
      <c r="V8" s="120"/>
      <c r="W8" s="120"/>
      <c r="X8" s="364"/>
    </row>
    <row r="9" spans="1:24">
      <c r="A9" s="770" t="s">
        <v>280</v>
      </c>
      <c r="B9" s="117"/>
      <c r="C9" s="117"/>
      <c r="D9" s="117"/>
      <c r="E9" s="208" t="s">
        <v>281</v>
      </c>
      <c r="F9" s="117"/>
      <c r="G9" s="117"/>
      <c r="H9" s="117"/>
      <c r="I9" s="117"/>
      <c r="J9" s="208" t="s">
        <v>282</v>
      </c>
      <c r="K9" s="117"/>
      <c r="L9" s="117"/>
      <c r="M9" s="117"/>
      <c r="N9" s="117"/>
      <c r="O9" s="117"/>
      <c r="P9" s="208" t="s">
        <v>283</v>
      </c>
      <c r="Q9" s="117"/>
      <c r="R9" s="117"/>
      <c r="S9" s="117"/>
      <c r="T9" s="118"/>
      <c r="U9" s="116"/>
      <c r="V9" s="132"/>
      <c r="W9" s="117"/>
      <c r="X9" s="384"/>
    </row>
    <row r="10" spans="1:24" ht="16.5" thickBot="1">
      <c r="A10" s="381"/>
      <c r="B10" s="117"/>
      <c r="C10" s="117"/>
      <c r="D10" s="117"/>
      <c r="E10" s="117"/>
      <c r="F10" s="117"/>
      <c r="G10" s="117"/>
      <c r="H10" s="117"/>
      <c r="I10" s="117"/>
      <c r="J10" s="117"/>
      <c r="K10" s="117"/>
      <c r="L10" s="209" t="s">
        <v>284</v>
      </c>
      <c r="M10" s="117"/>
      <c r="N10" s="117"/>
      <c r="O10" s="117"/>
      <c r="P10" s="117"/>
      <c r="Q10" s="117"/>
      <c r="R10" s="117"/>
      <c r="S10" s="117"/>
      <c r="T10" s="117"/>
      <c r="U10" s="11"/>
      <c r="V10" s="11"/>
      <c r="W10" s="11"/>
      <c r="X10" s="374"/>
    </row>
    <row r="11" spans="1:24">
      <c r="A11" s="9"/>
      <c r="B11" s="11"/>
      <c r="C11" s="11"/>
      <c r="D11" s="11"/>
      <c r="E11" s="11"/>
      <c r="F11" s="11"/>
      <c r="G11" s="11"/>
      <c r="H11" s="11"/>
      <c r="I11" s="11"/>
      <c r="J11" s="11"/>
      <c r="K11" s="11"/>
      <c r="L11" s="11"/>
      <c r="M11" s="11"/>
      <c r="N11" s="11"/>
      <c r="O11" s="11"/>
      <c r="P11" s="11"/>
      <c r="Q11" s="11"/>
      <c r="R11" s="251"/>
      <c r="S11" s="257"/>
      <c r="T11" s="257"/>
      <c r="U11" s="252" t="s">
        <v>285</v>
      </c>
      <c r="V11" s="253"/>
      <c r="W11" s="253"/>
      <c r="X11" s="254"/>
    </row>
    <row r="12" spans="1:24">
      <c r="A12" s="381"/>
      <c r="B12" s="117"/>
      <c r="C12" s="117"/>
      <c r="D12" s="117"/>
      <c r="E12" s="117"/>
      <c r="F12" s="117" t="s">
        <v>286</v>
      </c>
      <c r="G12" s="117"/>
      <c r="H12" s="117"/>
      <c r="I12" s="117"/>
      <c r="J12" s="117"/>
      <c r="K12" s="117"/>
      <c r="L12" s="117"/>
      <c r="M12" s="117"/>
      <c r="N12" s="117"/>
      <c r="O12" s="117"/>
      <c r="P12" s="117"/>
      <c r="Q12" s="117"/>
      <c r="R12" s="255" t="s">
        <v>287</v>
      </c>
      <c r="S12" s="257"/>
      <c r="T12" s="257"/>
      <c r="U12" s="256" t="s">
        <v>288</v>
      </c>
      <c r="V12" s="257"/>
      <c r="W12" s="257"/>
      <c r="X12" s="258"/>
    </row>
    <row r="13" spans="1:24">
      <c r="A13" s="212"/>
      <c r="B13" s="132"/>
      <c r="C13" s="132"/>
      <c r="D13" s="132"/>
      <c r="E13" s="132"/>
      <c r="F13" s="132"/>
      <c r="G13" s="132"/>
      <c r="H13" s="132"/>
      <c r="I13" s="133"/>
      <c r="J13" s="132"/>
      <c r="K13" s="132"/>
      <c r="L13" s="132"/>
      <c r="M13" s="132"/>
      <c r="N13" s="132"/>
      <c r="O13" s="132"/>
      <c r="P13" s="132"/>
      <c r="Q13" s="132"/>
      <c r="R13" s="259" t="s">
        <v>289</v>
      </c>
      <c r="S13" s="260"/>
      <c r="T13" s="260"/>
      <c r="U13" s="261" t="s">
        <v>290</v>
      </c>
      <c r="V13" s="260"/>
      <c r="W13" s="260"/>
      <c r="X13" s="262"/>
    </row>
    <row r="14" spans="1:24">
      <c r="A14" s="212"/>
      <c r="B14" s="132"/>
      <c r="C14" s="132"/>
      <c r="D14" s="132"/>
      <c r="E14" s="132"/>
      <c r="F14" s="132"/>
      <c r="G14" s="132"/>
      <c r="H14" s="132"/>
      <c r="I14" s="133"/>
      <c r="J14" s="132"/>
      <c r="K14" s="132"/>
      <c r="L14" s="132"/>
      <c r="M14" s="132"/>
      <c r="N14" s="132"/>
      <c r="O14" s="132"/>
      <c r="P14" s="132"/>
      <c r="Q14" s="132"/>
      <c r="R14" s="1219" t="s">
        <v>291</v>
      </c>
      <c r="S14" s="1220"/>
      <c r="T14" s="1221"/>
      <c r="U14" s="51"/>
      <c r="V14" s="11"/>
      <c r="W14" s="32"/>
      <c r="X14" s="53"/>
    </row>
    <row r="15" spans="1:24">
      <c r="A15" s="212"/>
      <c r="B15" s="132"/>
      <c r="C15" s="132"/>
      <c r="D15" s="132"/>
      <c r="E15" s="132"/>
      <c r="F15" s="132"/>
      <c r="G15" s="132"/>
      <c r="H15" s="132"/>
      <c r="I15" s="133"/>
      <c r="J15" s="132"/>
      <c r="K15" s="132"/>
      <c r="L15" s="132"/>
      <c r="M15" s="132"/>
      <c r="N15" s="132"/>
      <c r="O15" s="132"/>
      <c r="P15" s="132"/>
      <c r="Q15" s="132"/>
      <c r="R15" s="1222"/>
      <c r="S15" s="1223"/>
      <c r="T15" s="1224"/>
      <c r="U15" s="212"/>
      <c r="V15" s="117"/>
      <c r="W15" s="132"/>
      <c r="X15" s="213"/>
    </row>
    <row r="16" spans="1:24">
      <c r="A16" s="212"/>
      <c r="B16" s="132"/>
      <c r="C16" s="132"/>
      <c r="D16" s="132"/>
      <c r="E16" s="132"/>
      <c r="F16" s="132"/>
      <c r="G16" s="132"/>
      <c r="H16" s="132"/>
      <c r="I16" s="133"/>
      <c r="J16" s="132"/>
      <c r="K16" s="132"/>
      <c r="L16" s="132"/>
      <c r="M16" s="132"/>
      <c r="N16" s="132"/>
      <c r="O16" s="132"/>
      <c r="P16" s="132"/>
      <c r="Q16" s="132"/>
      <c r="R16" s="1219" t="s">
        <v>291</v>
      </c>
      <c r="S16" s="1220"/>
      <c r="T16" s="1221"/>
      <c r="U16" s="51"/>
      <c r="V16" s="11"/>
      <c r="W16" s="32"/>
      <c r="X16" s="53"/>
    </row>
    <row r="17" spans="1:24">
      <c r="A17" s="212"/>
      <c r="B17" s="132"/>
      <c r="C17" s="132"/>
      <c r="D17" s="132"/>
      <c r="E17" s="132"/>
      <c r="F17" s="132"/>
      <c r="G17" s="132"/>
      <c r="H17" s="132"/>
      <c r="I17" s="133"/>
      <c r="J17" s="132"/>
      <c r="K17" s="132"/>
      <c r="L17" s="132"/>
      <c r="M17" s="132"/>
      <c r="N17" s="132"/>
      <c r="O17" s="132"/>
      <c r="P17" s="132"/>
      <c r="Q17" s="132"/>
      <c r="R17" s="1222"/>
      <c r="S17" s="1223"/>
      <c r="T17" s="1224"/>
      <c r="U17" s="212"/>
      <c r="V17" s="117"/>
      <c r="W17" s="132"/>
      <c r="X17" s="213"/>
    </row>
    <row r="18" spans="1:24">
      <c r="A18" s="212"/>
      <c r="B18" s="132"/>
      <c r="C18" s="132"/>
      <c r="D18" s="132"/>
      <c r="E18" s="132"/>
      <c r="F18" s="132"/>
      <c r="G18" s="132"/>
      <c r="H18" s="132"/>
      <c r="I18" s="133"/>
      <c r="J18" s="132"/>
      <c r="K18" s="132"/>
      <c r="L18" s="132"/>
      <c r="M18" s="132"/>
      <c r="N18" s="132"/>
      <c r="O18" s="132"/>
      <c r="P18" s="132"/>
      <c r="Q18" s="132"/>
      <c r="R18" s="1219" t="s">
        <v>292</v>
      </c>
      <c r="S18" s="1220"/>
      <c r="T18" s="1221"/>
      <c r="U18" s="51"/>
      <c r="V18" s="11"/>
      <c r="W18" s="32"/>
      <c r="X18" s="53"/>
    </row>
    <row r="19" spans="1:24" ht="13.5" thickBot="1">
      <c r="A19" s="212"/>
      <c r="B19" s="132"/>
      <c r="C19" s="132"/>
      <c r="D19" s="132"/>
      <c r="E19" s="132"/>
      <c r="F19" s="132"/>
      <c r="G19" s="132"/>
      <c r="H19" s="132"/>
      <c r="I19" s="133"/>
      <c r="J19" s="132"/>
      <c r="K19" s="132"/>
      <c r="L19" s="132"/>
      <c r="M19" s="132"/>
      <c r="N19" s="132"/>
      <c r="O19" s="132"/>
      <c r="P19" s="132"/>
      <c r="Q19" s="132"/>
      <c r="R19" s="1222"/>
      <c r="S19" s="1223"/>
      <c r="T19" s="1224"/>
      <c r="U19" s="214"/>
      <c r="V19" s="215"/>
      <c r="W19" s="216"/>
      <c r="X19" s="217"/>
    </row>
    <row r="20" spans="1:24" ht="16.5" thickBot="1">
      <c r="A20" s="9"/>
      <c r="B20" s="11"/>
      <c r="C20" s="11"/>
      <c r="D20" s="11"/>
      <c r="E20" s="11"/>
      <c r="F20" s="11"/>
      <c r="G20" s="11"/>
      <c r="H20" s="11"/>
      <c r="I20" s="11"/>
      <c r="J20" s="11"/>
      <c r="K20" s="11"/>
      <c r="L20" s="772" t="s">
        <v>293</v>
      </c>
      <c r="M20" s="11"/>
      <c r="N20" s="11"/>
      <c r="O20" s="11"/>
      <c r="P20" s="11"/>
      <c r="Q20" s="11"/>
      <c r="R20" s="11"/>
      <c r="S20" s="11"/>
      <c r="T20" s="11"/>
      <c r="U20" s="11"/>
      <c r="V20" s="11"/>
      <c r="W20" s="11"/>
      <c r="X20" s="374"/>
    </row>
    <row r="21" spans="1:24">
      <c r="A21" s="773"/>
      <c r="B21" s="119"/>
      <c r="C21" s="120"/>
      <c r="D21" s="120"/>
      <c r="E21" s="120"/>
      <c r="F21" s="121"/>
      <c r="G21" s="218"/>
      <c r="H21" s="121"/>
      <c r="I21" s="121"/>
      <c r="J21" s="121"/>
      <c r="K21" s="33"/>
      <c r="L21" s="34"/>
      <c r="M21" s="34"/>
      <c r="N21" s="219"/>
      <c r="O21" s="220"/>
      <c r="P21" s="219"/>
      <c r="Q21" s="220"/>
      <c r="R21" s="219"/>
      <c r="S21" s="220"/>
      <c r="T21" s="219"/>
      <c r="U21" s="1217" t="s">
        <v>294</v>
      </c>
      <c r="V21" s="1218"/>
      <c r="W21" s="139" t="s">
        <v>295</v>
      </c>
      <c r="X21" s="221"/>
    </row>
    <row r="22" spans="1:24">
      <c r="A22" s="774" t="s">
        <v>295</v>
      </c>
      <c r="B22" s="113"/>
      <c r="C22" s="11"/>
      <c r="D22" s="43" t="s">
        <v>296</v>
      </c>
      <c r="E22" s="11"/>
      <c r="F22" s="114"/>
      <c r="G22" s="142" t="s">
        <v>297</v>
      </c>
      <c r="H22" s="222" t="s">
        <v>297</v>
      </c>
      <c r="I22" s="222" t="s">
        <v>298</v>
      </c>
      <c r="J22" s="222" t="s">
        <v>298</v>
      </c>
      <c r="K22" s="223" t="s">
        <v>299</v>
      </c>
      <c r="L22" s="224"/>
      <c r="M22" s="224"/>
      <c r="N22" s="225"/>
      <c r="O22" s="226" t="s">
        <v>300</v>
      </c>
      <c r="P22" s="225"/>
      <c r="Q22" s="226" t="s">
        <v>301</v>
      </c>
      <c r="R22" s="225"/>
      <c r="S22" s="226" t="s">
        <v>302</v>
      </c>
      <c r="T22" s="225"/>
      <c r="U22" s="227" t="s">
        <v>303</v>
      </c>
      <c r="V22" s="228"/>
      <c r="W22" s="142" t="s">
        <v>304</v>
      </c>
      <c r="X22" s="229" t="s">
        <v>264</v>
      </c>
    </row>
    <row r="23" spans="1:24">
      <c r="A23" s="775" t="s">
        <v>305</v>
      </c>
      <c r="B23" s="230" t="s">
        <v>306</v>
      </c>
      <c r="C23" s="230" t="s">
        <v>307</v>
      </c>
      <c r="D23" s="230" t="s">
        <v>308</v>
      </c>
      <c r="E23" s="230" t="s">
        <v>309</v>
      </c>
      <c r="F23" s="230" t="s">
        <v>310</v>
      </c>
      <c r="G23" s="145" t="s">
        <v>82</v>
      </c>
      <c r="H23" s="231" t="s">
        <v>3</v>
      </c>
      <c r="I23" s="231" t="s">
        <v>311</v>
      </c>
      <c r="J23" s="231" t="s">
        <v>312</v>
      </c>
      <c r="K23" s="232" t="s">
        <v>313</v>
      </c>
      <c r="L23" s="233" t="s">
        <v>314</v>
      </c>
      <c r="M23" s="233" t="s">
        <v>315</v>
      </c>
      <c r="N23" s="233" t="s">
        <v>316</v>
      </c>
      <c r="O23" s="233" t="s">
        <v>317</v>
      </c>
      <c r="P23" s="233" t="s">
        <v>318</v>
      </c>
      <c r="Q23" s="233" t="s">
        <v>319</v>
      </c>
      <c r="R23" s="233" t="s">
        <v>320</v>
      </c>
      <c r="S23" s="233" t="s">
        <v>321</v>
      </c>
      <c r="T23" s="233" t="s">
        <v>322</v>
      </c>
      <c r="U23" s="233" t="s">
        <v>321</v>
      </c>
      <c r="V23" s="234" t="s">
        <v>322</v>
      </c>
      <c r="W23" s="145" t="s">
        <v>305</v>
      </c>
      <c r="X23" s="235" t="s">
        <v>323</v>
      </c>
    </row>
    <row r="24" spans="1:24">
      <c r="A24" s="237"/>
      <c r="B24" s="236"/>
      <c r="C24" s="236"/>
      <c r="D24" s="236"/>
      <c r="E24" s="236"/>
      <c r="F24" s="236"/>
      <c r="G24" s="236"/>
      <c r="H24" s="236"/>
      <c r="I24" s="236"/>
      <c r="J24" s="236"/>
      <c r="K24" s="237"/>
      <c r="L24" s="236"/>
      <c r="M24" s="236"/>
      <c r="N24" s="236"/>
      <c r="O24" s="236"/>
      <c r="P24" s="236"/>
      <c r="Q24" s="236"/>
      <c r="R24" s="236"/>
      <c r="S24" s="236"/>
      <c r="T24" s="236"/>
      <c r="U24" s="236"/>
      <c r="V24" s="238"/>
      <c r="W24" s="236"/>
      <c r="X24" s="239"/>
    </row>
    <row r="25" spans="1:24">
      <c r="A25" s="237"/>
      <c r="B25" s="236"/>
      <c r="C25" s="236"/>
      <c r="D25" s="236"/>
      <c r="E25" s="236"/>
      <c r="F25" s="236"/>
      <c r="G25" s="236"/>
      <c r="H25" s="236"/>
      <c r="I25" s="236"/>
      <c r="J25" s="236"/>
      <c r="K25" s="237"/>
      <c r="L25" s="236"/>
      <c r="M25" s="236"/>
      <c r="N25" s="236"/>
      <c r="O25" s="236"/>
      <c r="P25" s="236"/>
      <c r="Q25" s="236"/>
      <c r="R25" s="236"/>
      <c r="S25" s="236"/>
      <c r="T25" s="236"/>
      <c r="U25" s="236"/>
      <c r="V25" s="238"/>
      <c r="W25" s="236"/>
      <c r="X25" s="239"/>
    </row>
    <row r="26" spans="1:24">
      <c r="A26" s="237"/>
      <c r="B26" s="236"/>
      <c r="C26" s="236"/>
      <c r="D26" s="236"/>
      <c r="E26" s="236"/>
      <c r="F26" s="236"/>
      <c r="G26" s="236"/>
      <c r="H26" s="236"/>
      <c r="I26" s="236"/>
      <c r="J26" s="236"/>
      <c r="K26" s="237"/>
      <c r="L26" s="236"/>
      <c r="M26" s="236"/>
      <c r="N26" s="236"/>
      <c r="O26" s="236"/>
      <c r="P26" s="236"/>
      <c r="Q26" s="236"/>
      <c r="R26" s="236"/>
      <c r="S26" s="236"/>
      <c r="T26" s="236"/>
      <c r="U26" s="236"/>
      <c r="V26" s="238"/>
      <c r="W26" s="236"/>
      <c r="X26" s="239"/>
    </row>
    <row r="27" spans="1:24">
      <c r="A27" s="237"/>
      <c r="B27" s="236"/>
      <c r="C27" s="236"/>
      <c r="D27" s="236"/>
      <c r="E27" s="236"/>
      <c r="F27" s="236"/>
      <c r="G27" s="236"/>
      <c r="H27" s="236"/>
      <c r="I27" s="236"/>
      <c r="J27" s="236"/>
      <c r="K27" s="237"/>
      <c r="L27" s="236"/>
      <c r="M27" s="236"/>
      <c r="N27" s="236"/>
      <c r="O27" s="236"/>
      <c r="P27" s="236"/>
      <c r="Q27" s="236"/>
      <c r="R27" s="236"/>
      <c r="S27" s="236"/>
      <c r="T27" s="236"/>
      <c r="U27" s="236"/>
      <c r="V27" s="238"/>
      <c r="W27" s="236"/>
      <c r="X27" s="239"/>
    </row>
    <row r="28" spans="1:24">
      <c r="A28" s="237"/>
      <c r="B28" s="236"/>
      <c r="C28" s="236"/>
      <c r="D28" s="236"/>
      <c r="E28" s="236"/>
      <c r="F28" s="236"/>
      <c r="G28" s="236"/>
      <c r="H28" s="236"/>
      <c r="I28" s="236"/>
      <c r="J28" s="236"/>
      <c r="K28" s="237"/>
      <c r="L28" s="236"/>
      <c r="M28" s="236"/>
      <c r="N28" s="236"/>
      <c r="O28" s="236"/>
      <c r="P28" s="236"/>
      <c r="Q28" s="236"/>
      <c r="R28" s="236"/>
      <c r="S28" s="236"/>
      <c r="T28" s="236"/>
      <c r="U28" s="236"/>
      <c r="V28" s="238"/>
      <c r="W28" s="236"/>
      <c r="X28" s="239"/>
    </row>
    <row r="29" spans="1:24">
      <c r="A29" s="237"/>
      <c r="B29" s="236"/>
      <c r="C29" s="236"/>
      <c r="D29" s="236"/>
      <c r="E29" s="236"/>
      <c r="F29" s="236"/>
      <c r="G29" s="236"/>
      <c r="H29" s="236"/>
      <c r="I29" s="236"/>
      <c r="J29" s="236"/>
      <c r="K29" s="237"/>
      <c r="L29" s="236"/>
      <c r="M29" s="236"/>
      <c r="N29" s="236"/>
      <c r="O29" s="236"/>
      <c r="P29" s="236"/>
      <c r="Q29" s="236"/>
      <c r="R29" s="236"/>
      <c r="S29" s="236"/>
      <c r="T29" s="236"/>
      <c r="U29" s="236"/>
      <c r="V29" s="238"/>
      <c r="W29" s="236"/>
      <c r="X29" s="239"/>
    </row>
    <row r="30" spans="1:24">
      <c r="A30" s="237"/>
      <c r="B30" s="236"/>
      <c r="C30" s="236"/>
      <c r="D30" s="236"/>
      <c r="E30" s="236"/>
      <c r="F30" s="236"/>
      <c r="G30" s="236"/>
      <c r="H30" s="236"/>
      <c r="I30" s="236"/>
      <c r="J30" s="236"/>
      <c r="K30" s="237"/>
      <c r="L30" s="236"/>
      <c r="M30" s="236"/>
      <c r="N30" s="236"/>
      <c r="O30" s="236"/>
      <c r="P30" s="236"/>
      <c r="Q30" s="236"/>
      <c r="R30" s="236"/>
      <c r="S30" s="236"/>
      <c r="T30" s="236"/>
      <c r="U30" s="236"/>
      <c r="V30" s="238"/>
      <c r="W30" s="236"/>
      <c r="X30" s="239"/>
    </row>
    <row r="31" spans="1:24" ht="13.5" thickBot="1">
      <c r="A31" s="237"/>
      <c r="B31" s="236"/>
      <c r="C31" s="236"/>
      <c r="D31" s="236"/>
      <c r="E31" s="236"/>
      <c r="F31" s="236"/>
      <c r="G31" s="236"/>
      <c r="H31" s="236"/>
      <c r="I31" s="236"/>
      <c r="J31" s="236"/>
      <c r="K31" s="240"/>
      <c r="L31" s="241"/>
      <c r="M31" s="241"/>
      <c r="N31" s="241"/>
      <c r="O31" s="241"/>
      <c r="P31" s="241"/>
      <c r="Q31" s="241"/>
      <c r="R31" s="241"/>
      <c r="S31" s="241"/>
      <c r="T31" s="241"/>
      <c r="U31" s="241"/>
      <c r="V31" s="242"/>
      <c r="W31" s="236"/>
      <c r="X31" s="243"/>
    </row>
    <row r="32" spans="1:24">
      <c r="A32" s="776" t="s">
        <v>324</v>
      </c>
      <c r="B32" s="244"/>
      <c r="C32" s="245"/>
      <c r="D32" s="245"/>
      <c r="E32" s="245"/>
      <c r="F32" s="245"/>
      <c r="G32" s="245"/>
      <c r="H32" s="245"/>
      <c r="I32" s="245"/>
      <c r="J32" s="245"/>
      <c r="K32" s="245"/>
      <c r="L32" s="245"/>
      <c r="M32" s="245"/>
      <c r="N32" s="245"/>
      <c r="O32" s="245"/>
      <c r="P32" s="245"/>
      <c r="Q32" s="245"/>
      <c r="R32" s="245"/>
      <c r="S32" s="245"/>
      <c r="T32" s="245"/>
      <c r="U32" s="245"/>
      <c r="V32" s="245"/>
      <c r="W32" s="245"/>
      <c r="X32" s="777"/>
    </row>
    <row r="33" spans="1:24">
      <c r="A33" s="212"/>
      <c r="B33" s="132"/>
      <c r="C33" s="132"/>
      <c r="D33" s="132"/>
      <c r="E33" s="132"/>
      <c r="F33" s="132"/>
      <c r="G33" s="132"/>
      <c r="H33" s="132"/>
      <c r="I33" s="132"/>
      <c r="J33" s="132"/>
      <c r="K33" s="132"/>
      <c r="L33" s="132"/>
      <c r="M33" s="132"/>
      <c r="N33" s="132"/>
      <c r="O33" s="132"/>
      <c r="P33" s="132"/>
      <c r="Q33" s="132"/>
      <c r="R33" s="132"/>
      <c r="S33" s="132"/>
      <c r="T33" s="132"/>
      <c r="U33" s="132"/>
      <c r="V33" s="132"/>
      <c r="W33" s="132"/>
      <c r="X33" s="213"/>
    </row>
    <row r="34" spans="1:24" ht="13.5" thickBot="1">
      <c r="A34" s="212"/>
      <c r="B34" s="132"/>
      <c r="C34" s="132"/>
      <c r="D34" s="132"/>
      <c r="E34" s="132"/>
      <c r="F34" s="132"/>
      <c r="G34" s="132"/>
      <c r="H34" s="132"/>
      <c r="I34" s="132"/>
      <c r="J34" s="132"/>
      <c r="K34" s="132"/>
      <c r="L34" s="132"/>
      <c r="M34" s="132"/>
      <c r="N34" s="132"/>
      <c r="O34" s="132"/>
      <c r="P34" s="132"/>
      <c r="Q34" s="132"/>
      <c r="R34" s="132"/>
      <c r="S34" s="132"/>
      <c r="T34" s="132"/>
      <c r="U34" s="132"/>
      <c r="V34" s="132"/>
      <c r="W34" s="132"/>
      <c r="X34" s="213"/>
    </row>
    <row r="35" spans="1:24">
      <c r="A35" s="771" t="s">
        <v>271</v>
      </c>
      <c r="B35" s="120"/>
      <c r="C35" s="125"/>
      <c r="D35" s="125"/>
      <c r="E35" s="125"/>
      <c r="F35" s="125"/>
      <c r="G35" s="126"/>
      <c r="H35" s="179" t="s">
        <v>325</v>
      </c>
      <c r="I35" s="121"/>
      <c r="J35" s="205" t="s">
        <v>3</v>
      </c>
      <c r="K35" s="11"/>
      <c r="L35" s="11"/>
      <c r="M35" s="210" t="s">
        <v>326</v>
      </c>
      <c r="N35" s="34"/>
      <c r="O35" s="246"/>
      <c r="P35" s="246"/>
      <c r="Q35" s="246"/>
      <c r="R35" s="246"/>
      <c r="S35" s="246"/>
      <c r="T35" s="246"/>
      <c r="U35" s="246"/>
      <c r="V35" s="247"/>
      <c r="W35" s="248" t="s">
        <v>3</v>
      </c>
      <c r="X35" s="211"/>
    </row>
    <row r="36" spans="1:24" ht="13.5" thickBot="1">
      <c r="A36" s="249" t="s">
        <v>2</v>
      </c>
      <c r="B36" s="215"/>
      <c r="C36" s="216"/>
      <c r="D36" s="216"/>
      <c r="E36" s="216"/>
      <c r="F36" s="216"/>
      <c r="G36" s="250"/>
      <c r="H36" s="1210"/>
      <c r="I36" s="1211"/>
      <c r="J36" s="1210"/>
      <c r="K36" s="1212"/>
      <c r="L36" s="1213"/>
      <c r="M36" s="249" t="s">
        <v>327</v>
      </c>
      <c r="N36" s="215"/>
      <c r="O36" s="216"/>
      <c r="P36" s="216"/>
      <c r="Q36" s="216"/>
      <c r="R36" s="216"/>
      <c r="S36" s="216"/>
      <c r="T36" s="216"/>
      <c r="U36" s="216"/>
      <c r="V36" s="250"/>
      <c r="W36" s="1210"/>
      <c r="X36" s="1213"/>
    </row>
  </sheetData>
  <customSheetViews>
    <customSheetView guid="{4386EC60-C10A-4757-8A9B-A7E03A340F6B}">
      <selection activeCell="Z25" sqref="Z25"/>
      <pageMargins left="0.25" right="0.25" top="0.41" bottom="0.68" header="0.17" footer="0.16"/>
      <printOptions horizontalCentered="1" verticalCentered="1"/>
      <pageSetup scale="89" orientation="landscape" r:id="rId1"/>
      <headerFooter alignWithMargins="0">
        <oddFooter xml:space="preserve">&amp;L&amp;P of &amp;N&amp;RPPAP: Revision 1.4
Date: 4/12/12
</oddFooter>
      </headerFooter>
    </customSheetView>
  </customSheetViews>
  <mergeCells count="9">
    <mergeCell ref="H36:I36"/>
    <mergeCell ref="J36:L36"/>
    <mergeCell ref="A1:X1"/>
    <mergeCell ref="W36:X36"/>
    <mergeCell ref="U21:V21"/>
    <mergeCell ref="R14:T15"/>
    <mergeCell ref="R16:T17"/>
    <mergeCell ref="R18:T19"/>
    <mergeCell ref="C3:G3"/>
  </mergeCells>
  <phoneticPr fontId="27" type="noConversion"/>
  <printOptions horizontalCentered="1"/>
  <pageMargins left="0.25" right="0.25" top="0.41" bottom="0.68" header="0.17" footer="0.16"/>
  <pageSetup orientation="landscape" r:id="rId2"/>
  <headerFooter alignWithMargins="0">
    <oddFooter xml:space="preserve">&amp;L&amp;P of &amp;N&amp;RPPAP: Revision 1.5
Date: 11/01/12 </oddFooter>
  </headerFooter>
  <customProperties>
    <customPr name="Ibp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66563" r:id="rId6" name="Check Box 3">
              <controlPr locked="0" defaultSize="0" autoFill="0" autoLine="0" autoPict="0">
                <anchor moveWithCells="1">
                  <from>
                    <xdr:col>3</xdr:col>
                    <xdr:colOff>66675</xdr:colOff>
                    <xdr:row>6</xdr:row>
                    <xdr:rowOff>142875</xdr:rowOff>
                  </from>
                  <to>
                    <xdr:col>4</xdr:col>
                    <xdr:colOff>104775</xdr:colOff>
                    <xdr:row>8</xdr:row>
                    <xdr:rowOff>28575</xdr:rowOff>
                  </to>
                </anchor>
              </controlPr>
            </control>
          </mc:Choice>
        </mc:AlternateContent>
        <mc:AlternateContent xmlns:mc="http://schemas.openxmlformats.org/markup-compatibility/2006">
          <mc:Choice Requires="x14">
            <control shapeId="66564" r:id="rId7" name="Check Box 4">
              <controlPr locked="0" defaultSize="0" autoFill="0" autoLine="0" autoPict="0">
                <anchor moveWithCells="1">
                  <from>
                    <xdr:col>3</xdr:col>
                    <xdr:colOff>66675</xdr:colOff>
                    <xdr:row>7</xdr:row>
                    <xdr:rowOff>142875</xdr:rowOff>
                  </from>
                  <to>
                    <xdr:col>4</xdr:col>
                    <xdr:colOff>104775</xdr:colOff>
                    <xdr:row>9</xdr:row>
                    <xdr:rowOff>28575</xdr:rowOff>
                  </to>
                </anchor>
              </controlPr>
            </control>
          </mc:Choice>
        </mc:AlternateContent>
        <mc:AlternateContent xmlns:mc="http://schemas.openxmlformats.org/markup-compatibility/2006">
          <mc:Choice Requires="x14">
            <control shapeId="66565" r:id="rId8" name="Check Box 5">
              <controlPr locked="0" defaultSize="0" autoFill="0" autoLine="0" autoPict="0">
                <anchor moveWithCells="1">
                  <from>
                    <xdr:col>8</xdr:col>
                    <xdr:colOff>295275</xdr:colOff>
                    <xdr:row>7</xdr:row>
                    <xdr:rowOff>142875</xdr:rowOff>
                  </from>
                  <to>
                    <xdr:col>9</xdr:col>
                    <xdr:colOff>76200</xdr:colOff>
                    <xdr:row>9</xdr:row>
                    <xdr:rowOff>28575</xdr:rowOff>
                  </to>
                </anchor>
              </controlPr>
            </control>
          </mc:Choice>
        </mc:AlternateContent>
        <mc:AlternateContent xmlns:mc="http://schemas.openxmlformats.org/markup-compatibility/2006">
          <mc:Choice Requires="x14">
            <control shapeId="66566" r:id="rId9" name="Check Box 6">
              <controlPr locked="0" defaultSize="0" autoFill="0" autoLine="0" autoPict="0">
                <anchor moveWithCells="1">
                  <from>
                    <xdr:col>8</xdr:col>
                    <xdr:colOff>295275</xdr:colOff>
                    <xdr:row>6</xdr:row>
                    <xdr:rowOff>142875</xdr:rowOff>
                  </from>
                  <to>
                    <xdr:col>9</xdr:col>
                    <xdr:colOff>76200</xdr:colOff>
                    <xdr:row>8</xdr:row>
                    <xdr:rowOff>28575</xdr:rowOff>
                  </to>
                </anchor>
              </controlPr>
            </control>
          </mc:Choice>
        </mc:AlternateContent>
        <mc:AlternateContent xmlns:mc="http://schemas.openxmlformats.org/markup-compatibility/2006">
          <mc:Choice Requires="x14">
            <control shapeId="66567" r:id="rId10" name="Check Box 7">
              <controlPr locked="0" defaultSize="0" autoFill="0" autoLine="0" autoPict="0">
                <anchor moveWithCells="1">
                  <from>
                    <xdr:col>14</xdr:col>
                    <xdr:colOff>76200</xdr:colOff>
                    <xdr:row>6</xdr:row>
                    <xdr:rowOff>142875</xdr:rowOff>
                  </from>
                  <to>
                    <xdr:col>15</xdr:col>
                    <xdr:colOff>104775</xdr:colOff>
                    <xdr:row>8</xdr:row>
                    <xdr:rowOff>28575</xdr:rowOff>
                  </to>
                </anchor>
              </controlPr>
            </control>
          </mc:Choice>
        </mc:AlternateContent>
        <mc:AlternateContent xmlns:mc="http://schemas.openxmlformats.org/markup-compatibility/2006">
          <mc:Choice Requires="x14">
            <control shapeId="66568" r:id="rId11" name="Check Box 8">
              <controlPr locked="0" defaultSize="0" autoFill="0" autoLine="0" autoPict="0">
                <anchor moveWithCells="1">
                  <from>
                    <xdr:col>14</xdr:col>
                    <xdr:colOff>76200</xdr:colOff>
                    <xdr:row>7</xdr:row>
                    <xdr:rowOff>142875</xdr:rowOff>
                  </from>
                  <to>
                    <xdr:col>15</xdr:col>
                    <xdr:colOff>104775</xdr:colOff>
                    <xdr:row>9</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tabColor indexed="11"/>
  </sheetPr>
  <dimension ref="A1:R50"/>
  <sheetViews>
    <sheetView zoomScaleNormal="100" workbookViewId="0">
      <selection sqref="A1:R1"/>
    </sheetView>
  </sheetViews>
  <sheetFormatPr defaultColWidth="9.140625" defaultRowHeight="12.75"/>
  <cols>
    <col min="1" max="1" width="10.140625" style="8" customWidth="1"/>
    <col min="2" max="3" width="15.5703125" style="8" customWidth="1"/>
    <col min="4" max="4" width="18.85546875" style="8" customWidth="1"/>
    <col min="5" max="5" width="4" style="13" customWidth="1"/>
    <col min="6" max="6" width="4.42578125" style="13" customWidth="1"/>
    <col min="7" max="7" width="19.5703125" style="8" customWidth="1"/>
    <col min="8" max="8" width="3.42578125" style="13" customWidth="1"/>
    <col min="9" max="9" width="19.5703125" style="8" customWidth="1"/>
    <col min="10" max="10" width="3.42578125" style="13" customWidth="1"/>
    <col min="11" max="11" width="4.140625" style="13" customWidth="1"/>
    <col min="12" max="12" width="12.42578125" style="8" customWidth="1"/>
    <col min="13" max="13" width="10.5703125" style="8" customWidth="1"/>
    <col min="14" max="14" width="12.42578125" style="8" customWidth="1"/>
    <col min="15" max="17" width="3.42578125" style="13" customWidth="1"/>
    <col min="18" max="18" width="3.85546875" style="13" customWidth="1"/>
    <col min="19" max="16384" width="9.140625" style="8"/>
  </cols>
  <sheetData>
    <row r="1" spans="1:18" ht="57" customHeight="1" thickBot="1">
      <c r="A1" s="1214" t="s">
        <v>237</v>
      </c>
      <c r="B1" s="1234"/>
      <c r="C1" s="1234"/>
      <c r="D1" s="1234"/>
      <c r="E1" s="1234"/>
      <c r="F1" s="1234"/>
      <c r="G1" s="1234"/>
      <c r="H1" s="1234"/>
      <c r="I1" s="1234"/>
      <c r="J1" s="1234"/>
      <c r="K1" s="1234"/>
      <c r="L1" s="1234"/>
      <c r="M1" s="1234"/>
      <c r="N1" s="1234"/>
      <c r="O1" s="1234"/>
      <c r="P1" s="1234"/>
      <c r="Q1" s="1234"/>
      <c r="R1" s="1235"/>
    </row>
    <row r="2" spans="1:18">
      <c r="A2" s="410" t="s">
        <v>117</v>
      </c>
      <c r="B2" s="44" t="s">
        <v>238</v>
      </c>
      <c r="C2" s="44"/>
      <c r="D2" s="11"/>
      <c r="E2" s="12"/>
      <c r="F2" s="12"/>
      <c r="G2" s="11"/>
      <c r="H2" s="778"/>
      <c r="I2" s="11"/>
      <c r="J2" s="12"/>
      <c r="K2" s="12"/>
      <c r="L2" s="11"/>
      <c r="M2" s="11"/>
      <c r="N2" s="11"/>
      <c r="O2" s="11"/>
      <c r="P2" s="12"/>
      <c r="Q2" s="12"/>
      <c r="R2" s="779"/>
    </row>
    <row r="3" spans="1:18">
      <c r="A3" s="780"/>
      <c r="B3" s="44"/>
      <c r="C3" s="44"/>
      <c r="D3" s="11"/>
      <c r="E3" s="12"/>
      <c r="F3" s="12"/>
      <c r="G3" s="11"/>
      <c r="H3" s="781"/>
      <c r="I3" s="11"/>
      <c r="J3" s="12"/>
      <c r="K3" s="12"/>
      <c r="L3" s="11"/>
      <c r="M3" s="11"/>
      <c r="N3" s="11"/>
      <c r="O3" s="11"/>
      <c r="P3" s="12"/>
      <c r="Q3" s="12"/>
      <c r="R3" s="779"/>
    </row>
    <row r="4" spans="1:18">
      <c r="A4" s="410"/>
      <c r="B4" s="44" t="s">
        <v>239</v>
      </c>
      <c r="C4" s="44"/>
      <c r="D4" s="11"/>
      <c r="E4" s="12"/>
      <c r="F4" s="11"/>
      <c r="G4" s="299" t="s">
        <v>241</v>
      </c>
      <c r="H4" s="135" t="s">
        <v>117</v>
      </c>
      <c r="I4" s="135"/>
      <c r="J4" s="135"/>
      <c r="K4" s="135"/>
      <c r="L4" s="11"/>
      <c r="M4" s="299" t="s">
        <v>13</v>
      </c>
      <c r="N4" s="1238"/>
      <c r="O4" s="1238"/>
      <c r="P4" s="1238"/>
      <c r="Q4" s="1238"/>
      <c r="R4" s="779"/>
    </row>
    <row r="5" spans="1:18" ht="6.75" customHeight="1">
      <c r="A5" s="780"/>
      <c r="B5" s="44"/>
      <c r="C5" s="44"/>
      <c r="D5" s="11"/>
      <c r="E5" s="12"/>
      <c r="F5" s="12"/>
      <c r="G5" s="11"/>
      <c r="H5" s="10"/>
      <c r="I5" s="10"/>
      <c r="J5" s="10"/>
      <c r="K5" s="10"/>
      <c r="L5" s="11"/>
      <c r="M5" s="11"/>
      <c r="N5" s="11"/>
      <c r="O5" s="11"/>
      <c r="P5" s="12"/>
      <c r="Q5" s="12"/>
      <c r="R5" s="779"/>
    </row>
    <row r="6" spans="1:18">
      <c r="A6" s="410"/>
      <c r="B6" s="44" t="s">
        <v>240</v>
      </c>
      <c r="C6" s="44"/>
      <c r="D6" s="1237"/>
      <c r="E6" s="1237"/>
      <c r="F6" s="12"/>
      <c r="G6" s="299" t="s">
        <v>692</v>
      </c>
      <c r="H6" s="1236"/>
      <c r="I6" s="1236"/>
      <c r="J6" s="1236"/>
      <c r="K6" s="1236"/>
      <c r="L6" s="11"/>
      <c r="M6" s="299" t="s">
        <v>14</v>
      </c>
      <c r="N6" s="1236"/>
      <c r="O6" s="1236"/>
      <c r="P6" s="1236"/>
      <c r="Q6" s="1236"/>
      <c r="R6" s="779"/>
    </row>
    <row r="7" spans="1:18" ht="6.75" customHeight="1">
      <c r="A7" s="9"/>
      <c r="B7" s="11"/>
      <c r="C7" s="11"/>
      <c r="D7" s="11"/>
      <c r="E7" s="12"/>
      <c r="F7" s="12"/>
      <c r="G7" s="11"/>
      <c r="H7" s="12"/>
      <c r="I7" s="11"/>
      <c r="J7" s="12"/>
      <c r="K7" s="12"/>
      <c r="L7" s="11"/>
      <c r="M7" s="11"/>
      <c r="N7" s="11"/>
      <c r="O7" s="11"/>
      <c r="P7" s="12"/>
      <c r="Q7" s="12"/>
      <c r="R7" s="779"/>
    </row>
    <row r="8" spans="1:18">
      <c r="A8" s="1229" t="s">
        <v>691</v>
      </c>
      <c r="B8" s="1230"/>
      <c r="C8" s="1239"/>
      <c r="D8" s="1239"/>
      <c r="E8" s="1239"/>
      <c r="F8" s="12"/>
      <c r="G8" s="11"/>
      <c r="H8" s="12"/>
      <c r="I8" s="11"/>
      <c r="J8" s="12"/>
      <c r="K8" s="12"/>
      <c r="L8" s="11"/>
      <c r="M8" s="11" t="s">
        <v>693</v>
      </c>
      <c r="N8" s="1236"/>
      <c r="O8" s="1236"/>
      <c r="P8" s="1236"/>
      <c r="Q8" s="1236"/>
      <c r="R8" s="779"/>
    </row>
    <row r="9" spans="1:18" ht="6.75" customHeight="1">
      <c r="A9" s="9"/>
      <c r="B9" s="11"/>
      <c r="C9" s="11"/>
      <c r="D9" s="11"/>
      <c r="E9" s="12"/>
      <c r="F9" s="12"/>
      <c r="G9" s="11"/>
      <c r="H9" s="12"/>
      <c r="I9" s="11"/>
      <c r="J9" s="12"/>
      <c r="K9" s="12"/>
      <c r="L9" s="11"/>
      <c r="M9" s="11"/>
      <c r="N9" s="11"/>
      <c r="O9" s="11"/>
      <c r="P9" s="12"/>
      <c r="Q9" s="12"/>
      <c r="R9" s="779"/>
    </row>
    <row r="10" spans="1:18">
      <c r="A10" s="42" t="s">
        <v>242</v>
      </c>
      <c r="B10" s="117"/>
      <c r="C10" s="117"/>
      <c r="D10" s="117"/>
      <c r="E10" s="135"/>
      <c r="F10" s="135"/>
      <c r="G10" s="117"/>
      <c r="H10" s="135"/>
      <c r="I10" s="117"/>
      <c r="J10" s="135"/>
      <c r="K10" s="135"/>
      <c r="L10" s="11"/>
      <c r="M10" s="11" t="s">
        <v>694</v>
      </c>
      <c r="N10" s="1236"/>
      <c r="O10" s="1236"/>
      <c r="P10" s="1236"/>
      <c r="Q10" s="1236"/>
      <c r="R10" s="779"/>
    </row>
    <row r="11" spans="1:18" ht="8.25" customHeight="1">
      <c r="A11" s="9"/>
      <c r="B11" s="11"/>
      <c r="C11" s="11"/>
      <c r="D11" s="11"/>
      <c r="E11" s="12"/>
      <c r="F11" s="12"/>
      <c r="G11" s="11"/>
      <c r="H11" s="12"/>
      <c r="I11" s="11"/>
      <c r="J11" s="12"/>
      <c r="K11" s="12"/>
      <c r="L11" s="11"/>
      <c r="M11" s="11"/>
      <c r="N11" s="11"/>
      <c r="O11" s="12"/>
      <c r="P11" s="12"/>
      <c r="Q11" s="12"/>
      <c r="R11" s="779"/>
    </row>
    <row r="12" spans="1:18" ht="9.75" customHeight="1">
      <c r="A12" s="1231" t="s">
        <v>243</v>
      </c>
      <c r="B12" s="1226" t="s">
        <v>690</v>
      </c>
      <c r="C12" s="1226" t="s">
        <v>244</v>
      </c>
      <c r="D12" s="1226" t="s">
        <v>245</v>
      </c>
      <c r="E12" s="137"/>
      <c r="F12" s="138" t="s">
        <v>17</v>
      </c>
      <c r="G12" s="1226" t="s">
        <v>246</v>
      </c>
      <c r="H12" s="139" t="s">
        <v>18</v>
      </c>
      <c r="I12" s="139" t="s">
        <v>23</v>
      </c>
      <c r="J12" s="139" t="s">
        <v>19</v>
      </c>
      <c r="K12" s="139"/>
      <c r="L12" s="1226" t="s">
        <v>247</v>
      </c>
      <c r="M12" s="1226" t="s">
        <v>248</v>
      </c>
      <c r="N12" s="1240" t="s">
        <v>26</v>
      </c>
      <c r="O12" s="1241"/>
      <c r="P12" s="1241"/>
      <c r="Q12" s="1241"/>
      <c r="R12" s="1242"/>
    </row>
    <row r="13" spans="1:18" ht="9.75" customHeight="1">
      <c r="A13" s="1232"/>
      <c r="B13" s="1227"/>
      <c r="C13" s="1227"/>
      <c r="D13" s="1227"/>
      <c r="E13" s="140" t="s">
        <v>20</v>
      </c>
      <c r="F13" s="141" t="s">
        <v>21</v>
      </c>
      <c r="G13" s="1227"/>
      <c r="H13" s="142" t="s">
        <v>22</v>
      </c>
      <c r="I13" s="142" t="s">
        <v>249</v>
      </c>
      <c r="J13" s="142" t="s">
        <v>24</v>
      </c>
      <c r="K13" s="142" t="s">
        <v>25</v>
      </c>
      <c r="L13" s="1227"/>
      <c r="M13" s="1227"/>
      <c r="N13" s="1243"/>
      <c r="O13" s="1244"/>
      <c r="P13" s="1244"/>
      <c r="Q13" s="1244"/>
      <c r="R13" s="1245"/>
    </row>
    <row r="14" spans="1:18" ht="9.75" customHeight="1">
      <c r="A14" s="1232"/>
      <c r="B14" s="1227"/>
      <c r="C14" s="1227"/>
      <c r="D14" s="1227"/>
      <c r="E14" s="140" t="s">
        <v>24</v>
      </c>
      <c r="F14" s="141" t="s">
        <v>27</v>
      </c>
      <c r="G14" s="1227"/>
      <c r="H14" s="142" t="s">
        <v>22</v>
      </c>
      <c r="I14" s="142" t="s">
        <v>33</v>
      </c>
      <c r="J14" s="142" t="s">
        <v>28</v>
      </c>
      <c r="K14" s="142" t="s">
        <v>29</v>
      </c>
      <c r="L14" s="1227"/>
      <c r="M14" s="1227"/>
      <c r="N14" s="1226" t="s">
        <v>250</v>
      </c>
      <c r="O14" s="139" t="s">
        <v>20</v>
      </c>
      <c r="P14" s="139" t="s">
        <v>18</v>
      </c>
      <c r="Q14" s="139" t="s">
        <v>19</v>
      </c>
      <c r="R14" s="782" t="s">
        <v>25</v>
      </c>
    </row>
    <row r="15" spans="1:18" ht="9.75" customHeight="1">
      <c r="A15" s="1232"/>
      <c r="B15" s="1227"/>
      <c r="C15" s="1227"/>
      <c r="D15" s="1227"/>
      <c r="E15" s="140" t="s">
        <v>30</v>
      </c>
      <c r="F15" s="141" t="s">
        <v>31</v>
      </c>
      <c r="G15" s="1227"/>
      <c r="H15" s="142" t="s">
        <v>32</v>
      </c>
      <c r="I15" s="142" t="s">
        <v>251</v>
      </c>
      <c r="J15" s="142" t="s">
        <v>24</v>
      </c>
      <c r="K15" s="142" t="s">
        <v>34</v>
      </c>
      <c r="L15" s="1227"/>
      <c r="M15" s="1227"/>
      <c r="N15" s="1227"/>
      <c r="O15" s="142" t="s">
        <v>24</v>
      </c>
      <c r="P15" s="142" t="s">
        <v>22</v>
      </c>
      <c r="Q15" s="142" t="s">
        <v>24</v>
      </c>
      <c r="R15" s="783" t="s">
        <v>29</v>
      </c>
    </row>
    <row r="16" spans="1:18" ht="9.75" customHeight="1">
      <c r="A16" s="1233"/>
      <c r="B16" s="1228"/>
      <c r="C16" s="1228"/>
      <c r="D16" s="1228"/>
      <c r="E16" s="143"/>
      <c r="F16" s="144" t="s">
        <v>31</v>
      </c>
      <c r="G16" s="1228"/>
      <c r="H16" s="145" t="s">
        <v>35</v>
      </c>
      <c r="I16" s="145" t="s">
        <v>252</v>
      </c>
      <c r="J16" s="145" t="s">
        <v>22</v>
      </c>
      <c r="K16" s="145"/>
      <c r="L16" s="1228"/>
      <c r="M16" s="1228"/>
      <c r="N16" s="1228"/>
      <c r="O16" s="145" t="s">
        <v>30</v>
      </c>
      <c r="P16" s="145" t="s">
        <v>22</v>
      </c>
      <c r="Q16" s="145" t="s">
        <v>28</v>
      </c>
      <c r="R16" s="784" t="s">
        <v>34</v>
      </c>
    </row>
    <row r="17" spans="1:18">
      <c r="A17" s="785"/>
      <c r="B17" s="146"/>
      <c r="C17" s="146"/>
      <c r="D17" s="146"/>
      <c r="E17" s="147"/>
      <c r="F17" s="147"/>
      <c r="G17" s="146"/>
      <c r="H17" s="147"/>
      <c r="I17" s="146"/>
      <c r="J17" s="147"/>
      <c r="K17" s="147" t="str">
        <f t="shared" ref="K17:K50" si="0">IF(E17&lt;&gt;"",E17*H17*J17,"")</f>
        <v/>
      </c>
      <c r="L17" s="146"/>
      <c r="M17" s="146"/>
      <c r="N17" s="146"/>
      <c r="O17" s="147"/>
      <c r="P17" s="147"/>
      <c r="Q17" s="147"/>
      <c r="R17" s="786" t="str">
        <f t="shared" ref="R17:R50" si="1">IF(O17&lt;&gt;"",O17*P17*Q17,"")</f>
        <v/>
      </c>
    </row>
    <row r="18" spans="1:18">
      <c r="A18" s="785"/>
      <c r="B18" s="146"/>
      <c r="C18" s="146"/>
      <c r="D18" s="146"/>
      <c r="E18" s="147"/>
      <c r="F18" s="147"/>
      <c r="G18" s="146"/>
      <c r="H18" s="147"/>
      <c r="I18" s="146"/>
      <c r="J18" s="147"/>
      <c r="K18" s="147" t="str">
        <f t="shared" si="0"/>
        <v/>
      </c>
      <c r="L18" s="146"/>
      <c r="M18" s="146"/>
      <c r="N18" s="146"/>
      <c r="O18" s="147"/>
      <c r="P18" s="147"/>
      <c r="Q18" s="147"/>
      <c r="R18" s="786" t="str">
        <f t="shared" si="1"/>
        <v/>
      </c>
    </row>
    <row r="19" spans="1:18">
      <c r="A19" s="785"/>
      <c r="B19" s="146"/>
      <c r="C19" s="146"/>
      <c r="D19" s="146"/>
      <c r="E19" s="147"/>
      <c r="F19" s="147"/>
      <c r="G19" s="146"/>
      <c r="H19" s="147"/>
      <c r="I19" s="146"/>
      <c r="J19" s="147"/>
      <c r="K19" s="147" t="str">
        <f t="shared" si="0"/>
        <v/>
      </c>
      <c r="L19" s="146"/>
      <c r="M19" s="146"/>
      <c r="N19" s="146"/>
      <c r="O19" s="147"/>
      <c r="P19" s="147"/>
      <c r="Q19" s="147"/>
      <c r="R19" s="786" t="str">
        <f t="shared" si="1"/>
        <v/>
      </c>
    </row>
    <row r="20" spans="1:18">
      <c r="A20" s="785"/>
      <c r="B20" s="146"/>
      <c r="C20" s="146"/>
      <c r="D20" s="146"/>
      <c r="E20" s="147"/>
      <c r="F20" s="147"/>
      <c r="G20" s="146"/>
      <c r="H20" s="147"/>
      <c r="I20" s="146"/>
      <c r="J20" s="147"/>
      <c r="K20" s="147" t="str">
        <f t="shared" si="0"/>
        <v/>
      </c>
      <c r="L20" s="146"/>
      <c r="M20" s="146"/>
      <c r="N20" s="146"/>
      <c r="O20" s="147"/>
      <c r="P20" s="147"/>
      <c r="Q20" s="147"/>
      <c r="R20" s="786" t="str">
        <f t="shared" si="1"/>
        <v/>
      </c>
    </row>
    <row r="21" spans="1:18">
      <c r="A21" s="785"/>
      <c r="B21" s="146"/>
      <c r="C21" s="146"/>
      <c r="D21" s="146"/>
      <c r="E21" s="147"/>
      <c r="F21" s="147"/>
      <c r="G21" s="146"/>
      <c r="H21" s="147"/>
      <c r="I21" s="146"/>
      <c r="J21" s="147"/>
      <c r="K21" s="147" t="str">
        <f t="shared" si="0"/>
        <v/>
      </c>
      <c r="L21" s="146"/>
      <c r="M21" s="146"/>
      <c r="N21" s="146"/>
      <c r="O21" s="147"/>
      <c r="P21" s="147"/>
      <c r="Q21" s="147"/>
      <c r="R21" s="786" t="str">
        <f t="shared" si="1"/>
        <v/>
      </c>
    </row>
    <row r="22" spans="1:18">
      <c r="A22" s="785"/>
      <c r="B22" s="146"/>
      <c r="C22" s="146"/>
      <c r="D22" s="146"/>
      <c r="E22" s="147"/>
      <c r="F22" s="147"/>
      <c r="G22" s="146"/>
      <c r="H22" s="147"/>
      <c r="I22" s="146"/>
      <c r="J22" s="147"/>
      <c r="K22" s="147" t="str">
        <f t="shared" si="0"/>
        <v/>
      </c>
      <c r="L22" s="146"/>
      <c r="M22" s="146"/>
      <c r="N22" s="146"/>
      <c r="O22" s="147"/>
      <c r="P22" s="147"/>
      <c r="Q22" s="147"/>
      <c r="R22" s="786" t="str">
        <f t="shared" si="1"/>
        <v/>
      </c>
    </row>
    <row r="23" spans="1:18">
      <c r="A23" s="785"/>
      <c r="B23" s="146"/>
      <c r="C23" s="146"/>
      <c r="D23" s="146"/>
      <c r="E23" s="147"/>
      <c r="F23" s="147"/>
      <c r="G23" s="146"/>
      <c r="H23" s="147"/>
      <c r="I23" s="146"/>
      <c r="J23" s="147"/>
      <c r="K23" s="147" t="str">
        <f t="shared" si="0"/>
        <v/>
      </c>
      <c r="L23" s="146"/>
      <c r="M23" s="146"/>
      <c r="N23" s="146"/>
      <c r="O23" s="147"/>
      <c r="P23" s="147"/>
      <c r="Q23" s="147"/>
      <c r="R23" s="786" t="str">
        <f t="shared" si="1"/>
        <v/>
      </c>
    </row>
    <row r="24" spans="1:18">
      <c r="A24" s="785"/>
      <c r="B24" s="146"/>
      <c r="C24" s="146"/>
      <c r="D24" s="146"/>
      <c r="E24" s="147"/>
      <c r="F24" s="147"/>
      <c r="G24" s="146"/>
      <c r="H24" s="147"/>
      <c r="I24" s="146"/>
      <c r="J24" s="147"/>
      <c r="K24" s="147" t="str">
        <f t="shared" si="0"/>
        <v/>
      </c>
      <c r="L24" s="146"/>
      <c r="M24" s="146"/>
      <c r="N24" s="146"/>
      <c r="O24" s="147"/>
      <c r="P24" s="147"/>
      <c r="Q24" s="147"/>
      <c r="R24" s="786" t="str">
        <f t="shared" si="1"/>
        <v/>
      </c>
    </row>
    <row r="25" spans="1:18">
      <c r="A25" s="785"/>
      <c r="B25" s="146"/>
      <c r="C25" s="146"/>
      <c r="D25" s="146"/>
      <c r="E25" s="147"/>
      <c r="F25" s="147"/>
      <c r="G25" s="146"/>
      <c r="H25" s="147"/>
      <c r="I25" s="146"/>
      <c r="J25" s="147"/>
      <c r="K25" s="147" t="str">
        <f t="shared" si="0"/>
        <v/>
      </c>
      <c r="L25" s="146"/>
      <c r="M25" s="146"/>
      <c r="N25" s="146"/>
      <c r="O25" s="147"/>
      <c r="P25" s="147"/>
      <c r="Q25" s="147"/>
      <c r="R25" s="786" t="str">
        <f t="shared" si="1"/>
        <v/>
      </c>
    </row>
    <row r="26" spans="1:18">
      <c r="A26" s="785"/>
      <c r="B26" s="146"/>
      <c r="C26" s="146"/>
      <c r="D26" s="146"/>
      <c r="E26" s="147"/>
      <c r="F26" s="147"/>
      <c r="G26" s="146"/>
      <c r="H26" s="147"/>
      <c r="I26" s="146"/>
      <c r="J26" s="147"/>
      <c r="K26" s="147" t="str">
        <f t="shared" si="0"/>
        <v/>
      </c>
      <c r="L26" s="146"/>
      <c r="M26" s="146"/>
      <c r="N26" s="146"/>
      <c r="O26" s="147"/>
      <c r="P26" s="147"/>
      <c r="Q26" s="147"/>
      <c r="R26" s="786" t="str">
        <f t="shared" si="1"/>
        <v/>
      </c>
    </row>
    <row r="27" spans="1:18">
      <c r="A27" s="785"/>
      <c r="B27" s="146"/>
      <c r="C27" s="146"/>
      <c r="D27" s="146"/>
      <c r="E27" s="147"/>
      <c r="F27" s="147"/>
      <c r="G27" s="146"/>
      <c r="H27" s="147"/>
      <c r="I27" s="146"/>
      <c r="J27" s="147"/>
      <c r="K27" s="147" t="str">
        <f t="shared" si="0"/>
        <v/>
      </c>
      <c r="L27" s="146"/>
      <c r="M27" s="146"/>
      <c r="N27" s="146"/>
      <c r="O27" s="147"/>
      <c r="P27" s="147"/>
      <c r="Q27" s="147"/>
      <c r="R27" s="786" t="str">
        <f t="shared" si="1"/>
        <v/>
      </c>
    </row>
    <row r="28" spans="1:18">
      <c r="A28" s="785"/>
      <c r="B28" s="146"/>
      <c r="C28" s="146"/>
      <c r="D28" s="146"/>
      <c r="E28" s="147"/>
      <c r="F28" s="147"/>
      <c r="G28" s="146"/>
      <c r="H28" s="147"/>
      <c r="I28" s="146"/>
      <c r="J28" s="147"/>
      <c r="K28" s="147" t="str">
        <f t="shared" si="0"/>
        <v/>
      </c>
      <c r="L28" s="146"/>
      <c r="M28" s="146"/>
      <c r="N28" s="146"/>
      <c r="O28" s="147"/>
      <c r="P28" s="147"/>
      <c r="Q28" s="147"/>
      <c r="R28" s="786" t="str">
        <f t="shared" si="1"/>
        <v/>
      </c>
    </row>
    <row r="29" spans="1:18">
      <c r="A29" s="785"/>
      <c r="B29" s="146"/>
      <c r="C29" s="146"/>
      <c r="D29" s="146"/>
      <c r="E29" s="147"/>
      <c r="F29" s="147"/>
      <c r="G29" s="146"/>
      <c r="H29" s="147"/>
      <c r="I29" s="146"/>
      <c r="J29" s="147"/>
      <c r="K29" s="147" t="str">
        <f t="shared" si="0"/>
        <v/>
      </c>
      <c r="L29" s="146"/>
      <c r="M29" s="146"/>
      <c r="N29" s="146"/>
      <c r="O29" s="147"/>
      <c r="P29" s="147"/>
      <c r="Q29" s="147"/>
      <c r="R29" s="786" t="str">
        <f t="shared" si="1"/>
        <v/>
      </c>
    </row>
    <row r="30" spans="1:18">
      <c r="A30" s="785"/>
      <c r="B30" s="146"/>
      <c r="C30" s="146"/>
      <c r="D30" s="146"/>
      <c r="E30" s="147"/>
      <c r="F30" s="147"/>
      <c r="G30" s="146"/>
      <c r="H30" s="147"/>
      <c r="I30" s="146"/>
      <c r="J30" s="147"/>
      <c r="K30" s="147" t="str">
        <f t="shared" si="0"/>
        <v/>
      </c>
      <c r="L30" s="146"/>
      <c r="M30" s="146"/>
      <c r="N30" s="146"/>
      <c r="O30" s="147"/>
      <c r="P30" s="147"/>
      <c r="Q30" s="147"/>
      <c r="R30" s="786" t="str">
        <f t="shared" si="1"/>
        <v/>
      </c>
    </row>
    <row r="31" spans="1:18">
      <c r="A31" s="785"/>
      <c r="B31" s="146"/>
      <c r="C31" s="146"/>
      <c r="D31" s="146"/>
      <c r="E31" s="147"/>
      <c r="F31" s="147"/>
      <c r="G31" s="146"/>
      <c r="H31" s="147"/>
      <c r="I31" s="146"/>
      <c r="J31" s="147"/>
      <c r="K31" s="147" t="str">
        <f t="shared" si="0"/>
        <v/>
      </c>
      <c r="L31" s="146"/>
      <c r="M31" s="146"/>
      <c r="N31" s="146"/>
      <c r="O31" s="147"/>
      <c r="P31" s="147"/>
      <c r="Q31" s="147"/>
      <c r="R31" s="786" t="str">
        <f t="shared" si="1"/>
        <v/>
      </c>
    </row>
    <row r="32" spans="1:18">
      <c r="A32" s="785"/>
      <c r="B32" s="146"/>
      <c r="C32" s="146"/>
      <c r="D32" s="146"/>
      <c r="E32" s="147"/>
      <c r="F32" s="147"/>
      <c r="G32" s="146"/>
      <c r="H32" s="147"/>
      <c r="I32" s="146"/>
      <c r="J32" s="147"/>
      <c r="K32" s="147" t="str">
        <f t="shared" si="0"/>
        <v/>
      </c>
      <c r="L32" s="146"/>
      <c r="M32" s="146"/>
      <c r="N32" s="146"/>
      <c r="O32" s="147"/>
      <c r="P32" s="147"/>
      <c r="Q32" s="147"/>
      <c r="R32" s="786" t="str">
        <f t="shared" si="1"/>
        <v/>
      </c>
    </row>
    <row r="33" spans="1:18">
      <c r="A33" s="785"/>
      <c r="B33" s="146"/>
      <c r="C33" s="146"/>
      <c r="D33" s="146"/>
      <c r="E33" s="147"/>
      <c r="F33" s="147"/>
      <c r="G33" s="146"/>
      <c r="H33" s="147"/>
      <c r="I33" s="146"/>
      <c r="J33" s="147"/>
      <c r="K33" s="147" t="str">
        <f t="shared" si="0"/>
        <v/>
      </c>
      <c r="L33" s="146"/>
      <c r="M33" s="146"/>
      <c r="N33" s="146"/>
      <c r="O33" s="147"/>
      <c r="P33" s="147"/>
      <c r="Q33" s="147"/>
      <c r="R33" s="786" t="str">
        <f t="shared" si="1"/>
        <v/>
      </c>
    </row>
    <row r="34" spans="1:18">
      <c r="A34" s="785"/>
      <c r="B34" s="146"/>
      <c r="C34" s="146"/>
      <c r="D34" s="146"/>
      <c r="E34" s="147"/>
      <c r="F34" s="147"/>
      <c r="G34" s="146"/>
      <c r="H34" s="147"/>
      <c r="I34" s="146"/>
      <c r="J34" s="147"/>
      <c r="K34" s="147" t="str">
        <f t="shared" si="0"/>
        <v/>
      </c>
      <c r="L34" s="146"/>
      <c r="M34" s="146"/>
      <c r="N34" s="146"/>
      <c r="O34" s="147"/>
      <c r="P34" s="147"/>
      <c r="Q34" s="147"/>
      <c r="R34" s="786" t="str">
        <f t="shared" si="1"/>
        <v/>
      </c>
    </row>
    <row r="35" spans="1:18">
      <c r="A35" s="785"/>
      <c r="B35" s="146"/>
      <c r="C35" s="146"/>
      <c r="D35" s="146"/>
      <c r="E35" s="147"/>
      <c r="F35" s="147"/>
      <c r="G35" s="146"/>
      <c r="H35" s="147"/>
      <c r="I35" s="146"/>
      <c r="J35" s="147"/>
      <c r="K35" s="147" t="str">
        <f t="shared" si="0"/>
        <v/>
      </c>
      <c r="L35" s="146"/>
      <c r="M35" s="146"/>
      <c r="N35" s="146"/>
      <c r="O35" s="147"/>
      <c r="P35" s="147"/>
      <c r="Q35" s="147"/>
      <c r="R35" s="786" t="str">
        <f t="shared" si="1"/>
        <v/>
      </c>
    </row>
    <row r="36" spans="1:18">
      <c r="A36" s="785"/>
      <c r="B36" s="146"/>
      <c r="C36" s="146"/>
      <c r="D36" s="146"/>
      <c r="E36" s="147"/>
      <c r="F36" s="147"/>
      <c r="G36" s="146"/>
      <c r="H36" s="147"/>
      <c r="I36" s="146"/>
      <c r="J36" s="147"/>
      <c r="K36" s="147" t="str">
        <f t="shared" si="0"/>
        <v/>
      </c>
      <c r="L36" s="146"/>
      <c r="M36" s="146"/>
      <c r="N36" s="146"/>
      <c r="O36" s="147"/>
      <c r="P36" s="147"/>
      <c r="Q36" s="147"/>
      <c r="R36" s="786" t="str">
        <f t="shared" si="1"/>
        <v/>
      </c>
    </row>
    <row r="37" spans="1:18">
      <c r="A37" s="785"/>
      <c r="B37" s="146"/>
      <c r="C37" s="146"/>
      <c r="D37" s="146"/>
      <c r="E37" s="147"/>
      <c r="F37" s="147"/>
      <c r="G37" s="146"/>
      <c r="H37" s="147"/>
      <c r="I37" s="146"/>
      <c r="J37" s="147"/>
      <c r="K37" s="147" t="str">
        <f t="shared" si="0"/>
        <v/>
      </c>
      <c r="L37" s="146"/>
      <c r="M37" s="146"/>
      <c r="N37" s="146"/>
      <c r="O37" s="147"/>
      <c r="P37" s="147"/>
      <c r="Q37" s="147"/>
      <c r="R37" s="786" t="str">
        <f t="shared" si="1"/>
        <v/>
      </c>
    </row>
    <row r="38" spans="1:18">
      <c r="A38" s="785"/>
      <c r="B38" s="146"/>
      <c r="C38" s="146"/>
      <c r="D38" s="146"/>
      <c r="E38" s="147"/>
      <c r="F38" s="147"/>
      <c r="G38" s="146"/>
      <c r="H38" s="147"/>
      <c r="I38" s="146"/>
      <c r="J38" s="147"/>
      <c r="K38" s="147" t="str">
        <f t="shared" si="0"/>
        <v/>
      </c>
      <c r="L38" s="146"/>
      <c r="M38" s="146"/>
      <c r="N38" s="146"/>
      <c r="O38" s="147"/>
      <c r="P38" s="147"/>
      <c r="Q38" s="147"/>
      <c r="R38" s="786" t="str">
        <f t="shared" si="1"/>
        <v/>
      </c>
    </row>
    <row r="39" spans="1:18">
      <c r="A39" s="785"/>
      <c r="B39" s="146"/>
      <c r="C39" s="146"/>
      <c r="D39" s="146"/>
      <c r="E39" s="147"/>
      <c r="F39" s="147"/>
      <c r="G39" s="146"/>
      <c r="H39" s="147"/>
      <c r="I39" s="146"/>
      <c r="J39" s="147"/>
      <c r="K39" s="147" t="str">
        <f t="shared" si="0"/>
        <v/>
      </c>
      <c r="L39" s="146"/>
      <c r="M39" s="146"/>
      <c r="N39" s="146"/>
      <c r="O39" s="147"/>
      <c r="P39" s="147"/>
      <c r="Q39" s="147"/>
      <c r="R39" s="786" t="str">
        <f t="shared" si="1"/>
        <v/>
      </c>
    </row>
    <row r="40" spans="1:18">
      <c r="A40" s="785"/>
      <c r="B40" s="146"/>
      <c r="C40" s="146"/>
      <c r="D40" s="146"/>
      <c r="E40" s="147"/>
      <c r="F40" s="147"/>
      <c r="G40" s="146"/>
      <c r="H40" s="147"/>
      <c r="I40" s="146"/>
      <c r="J40" s="147"/>
      <c r="K40" s="147" t="str">
        <f t="shared" si="0"/>
        <v/>
      </c>
      <c r="L40" s="146"/>
      <c r="M40" s="146"/>
      <c r="N40" s="146"/>
      <c r="O40" s="147"/>
      <c r="P40" s="147"/>
      <c r="Q40" s="147"/>
      <c r="R40" s="786" t="str">
        <f t="shared" si="1"/>
        <v/>
      </c>
    </row>
    <row r="41" spans="1:18">
      <c r="A41" s="785"/>
      <c r="B41" s="146"/>
      <c r="C41" s="146"/>
      <c r="D41" s="146"/>
      <c r="E41" s="147"/>
      <c r="F41" s="147"/>
      <c r="G41" s="146"/>
      <c r="H41" s="147"/>
      <c r="I41" s="146"/>
      <c r="J41" s="147"/>
      <c r="K41" s="147" t="str">
        <f t="shared" si="0"/>
        <v/>
      </c>
      <c r="L41" s="146"/>
      <c r="M41" s="146"/>
      <c r="N41" s="146"/>
      <c r="O41" s="147"/>
      <c r="P41" s="147"/>
      <c r="Q41" s="147"/>
      <c r="R41" s="786" t="str">
        <f t="shared" si="1"/>
        <v/>
      </c>
    </row>
    <row r="42" spans="1:18">
      <c r="A42" s="785"/>
      <c r="B42" s="146"/>
      <c r="C42" s="146"/>
      <c r="D42" s="146"/>
      <c r="E42" s="147"/>
      <c r="F42" s="147"/>
      <c r="G42" s="146"/>
      <c r="H42" s="147"/>
      <c r="I42" s="146"/>
      <c r="J42" s="147"/>
      <c r="K42" s="147" t="str">
        <f t="shared" si="0"/>
        <v/>
      </c>
      <c r="L42" s="146"/>
      <c r="M42" s="146"/>
      <c r="N42" s="146"/>
      <c r="O42" s="147"/>
      <c r="P42" s="147"/>
      <c r="Q42" s="147"/>
      <c r="R42" s="786" t="str">
        <f t="shared" si="1"/>
        <v/>
      </c>
    </row>
    <row r="43" spans="1:18">
      <c r="A43" s="785"/>
      <c r="B43" s="146"/>
      <c r="C43" s="146"/>
      <c r="D43" s="146"/>
      <c r="E43" s="147"/>
      <c r="F43" s="147"/>
      <c r="G43" s="146"/>
      <c r="H43" s="147"/>
      <c r="I43" s="146"/>
      <c r="J43" s="147"/>
      <c r="K43" s="147" t="str">
        <f t="shared" si="0"/>
        <v/>
      </c>
      <c r="L43" s="146"/>
      <c r="M43" s="146"/>
      <c r="N43" s="146"/>
      <c r="O43" s="147"/>
      <c r="P43" s="147"/>
      <c r="Q43" s="147"/>
      <c r="R43" s="786" t="str">
        <f t="shared" si="1"/>
        <v/>
      </c>
    </row>
    <row r="44" spans="1:18">
      <c r="A44" s="785"/>
      <c r="B44" s="146"/>
      <c r="C44" s="146"/>
      <c r="D44" s="146"/>
      <c r="E44" s="147"/>
      <c r="F44" s="147"/>
      <c r="G44" s="146"/>
      <c r="H44" s="147"/>
      <c r="I44" s="146"/>
      <c r="J44" s="147"/>
      <c r="K44" s="147" t="str">
        <f t="shared" si="0"/>
        <v/>
      </c>
      <c r="L44" s="146"/>
      <c r="M44" s="146"/>
      <c r="N44" s="146"/>
      <c r="O44" s="147"/>
      <c r="P44" s="147"/>
      <c r="Q44" s="147"/>
      <c r="R44" s="786" t="str">
        <f t="shared" si="1"/>
        <v/>
      </c>
    </row>
    <row r="45" spans="1:18">
      <c r="A45" s="785"/>
      <c r="B45" s="146"/>
      <c r="C45" s="146"/>
      <c r="D45" s="146"/>
      <c r="E45" s="147"/>
      <c r="F45" s="147"/>
      <c r="G45" s="146"/>
      <c r="H45" s="147"/>
      <c r="I45" s="146"/>
      <c r="J45" s="147"/>
      <c r="K45" s="147" t="str">
        <f t="shared" si="0"/>
        <v/>
      </c>
      <c r="L45" s="146"/>
      <c r="M45" s="146"/>
      <c r="N45" s="146"/>
      <c r="O45" s="147"/>
      <c r="P45" s="147"/>
      <c r="Q45" s="147"/>
      <c r="R45" s="786" t="str">
        <f t="shared" si="1"/>
        <v/>
      </c>
    </row>
    <row r="46" spans="1:18">
      <c r="A46" s="785"/>
      <c r="B46" s="146"/>
      <c r="C46" s="146"/>
      <c r="D46" s="146"/>
      <c r="E46" s="147"/>
      <c r="F46" s="147"/>
      <c r="G46" s="146"/>
      <c r="H46" s="147"/>
      <c r="I46" s="146"/>
      <c r="J46" s="147"/>
      <c r="K46" s="147" t="str">
        <f t="shared" si="0"/>
        <v/>
      </c>
      <c r="L46" s="146"/>
      <c r="M46" s="146"/>
      <c r="N46" s="146"/>
      <c r="O46" s="147"/>
      <c r="P46" s="147"/>
      <c r="Q46" s="147"/>
      <c r="R46" s="786" t="str">
        <f t="shared" si="1"/>
        <v/>
      </c>
    </row>
    <row r="47" spans="1:18">
      <c r="A47" s="785"/>
      <c r="B47" s="146"/>
      <c r="C47" s="146"/>
      <c r="D47" s="146"/>
      <c r="E47" s="147"/>
      <c r="F47" s="147"/>
      <c r="G47" s="146"/>
      <c r="H47" s="147"/>
      <c r="I47" s="146"/>
      <c r="J47" s="147"/>
      <c r="K47" s="147" t="str">
        <f t="shared" si="0"/>
        <v/>
      </c>
      <c r="L47" s="146"/>
      <c r="M47" s="146"/>
      <c r="N47" s="146"/>
      <c r="O47" s="147"/>
      <c r="P47" s="147"/>
      <c r="Q47" s="147"/>
      <c r="R47" s="786" t="str">
        <f t="shared" si="1"/>
        <v/>
      </c>
    </row>
    <row r="48" spans="1:18">
      <c r="A48" s="785"/>
      <c r="B48" s="146"/>
      <c r="C48" s="146"/>
      <c r="D48" s="146"/>
      <c r="E48" s="147"/>
      <c r="F48" s="147"/>
      <c r="G48" s="146"/>
      <c r="H48" s="147"/>
      <c r="I48" s="146"/>
      <c r="J48" s="147"/>
      <c r="K48" s="147" t="str">
        <f t="shared" si="0"/>
        <v/>
      </c>
      <c r="L48" s="146"/>
      <c r="M48" s="146"/>
      <c r="N48" s="146"/>
      <c r="O48" s="147"/>
      <c r="P48" s="147"/>
      <c r="Q48" s="147"/>
      <c r="R48" s="786" t="str">
        <f t="shared" si="1"/>
        <v/>
      </c>
    </row>
    <row r="49" spans="1:18">
      <c r="A49" s="785"/>
      <c r="B49" s="146"/>
      <c r="C49" s="146"/>
      <c r="D49" s="146"/>
      <c r="E49" s="147"/>
      <c r="F49" s="147"/>
      <c r="G49" s="146"/>
      <c r="H49" s="147"/>
      <c r="I49" s="146"/>
      <c r="J49" s="147"/>
      <c r="K49" s="147" t="str">
        <f t="shared" si="0"/>
        <v/>
      </c>
      <c r="L49" s="146"/>
      <c r="M49" s="146"/>
      <c r="N49" s="146"/>
      <c r="O49" s="147"/>
      <c r="P49" s="147"/>
      <c r="Q49" s="147"/>
      <c r="R49" s="786" t="str">
        <f t="shared" si="1"/>
        <v/>
      </c>
    </row>
    <row r="50" spans="1:18" ht="13.5" thickBot="1">
      <c r="A50" s="787"/>
      <c r="B50" s="788"/>
      <c r="C50" s="788"/>
      <c r="D50" s="788"/>
      <c r="E50" s="789"/>
      <c r="F50" s="789"/>
      <c r="G50" s="788"/>
      <c r="H50" s="789"/>
      <c r="I50" s="788"/>
      <c r="J50" s="789"/>
      <c r="K50" s="789" t="str">
        <f t="shared" si="0"/>
        <v/>
      </c>
      <c r="L50" s="788"/>
      <c r="M50" s="788"/>
      <c r="N50" s="788"/>
      <c r="O50" s="789"/>
      <c r="P50" s="789"/>
      <c r="Q50" s="789"/>
      <c r="R50" s="790" t="str">
        <f t="shared" si="1"/>
        <v/>
      </c>
    </row>
  </sheetData>
  <customSheetViews>
    <customSheetView guid="{4386EC60-C10A-4757-8A9B-A7E03A340F6B}" showPageBreaks="1" topLeftCell="D1">
      <selection activeCell="V26" sqref="V26"/>
      <pageMargins left="0.25" right="0.25" top="0.41" bottom="0.68" header="0.17" footer="0.16"/>
      <printOptions horizontalCentered="1" verticalCentered="1"/>
      <pageSetup scale="75" orientation="landscape" r:id="rId1"/>
      <headerFooter alignWithMargins="0">
        <oddFooter xml:space="preserve">&amp;L&amp;P of &amp;N&amp;RPPAP: Revision 1.4
Date: 4/12/12
</oddFooter>
      </headerFooter>
    </customSheetView>
  </customSheetViews>
  <mergeCells count="18">
    <mergeCell ref="N12:R13"/>
    <mergeCell ref="N14:N16"/>
    <mergeCell ref="L12:L16"/>
    <mergeCell ref="M12:M16"/>
    <mergeCell ref="A8:B8"/>
    <mergeCell ref="A12:A16"/>
    <mergeCell ref="A1:R1"/>
    <mergeCell ref="G12:G16"/>
    <mergeCell ref="N10:Q10"/>
    <mergeCell ref="D6:E6"/>
    <mergeCell ref="H6:K6"/>
    <mergeCell ref="N4:Q4"/>
    <mergeCell ref="C8:E8"/>
    <mergeCell ref="B12:B16"/>
    <mergeCell ref="D12:D16"/>
    <mergeCell ref="C12:C16"/>
    <mergeCell ref="N6:Q6"/>
    <mergeCell ref="N8:Q8"/>
  </mergeCells>
  <phoneticPr fontId="27" type="noConversion"/>
  <printOptions horizontalCentered="1"/>
  <pageMargins left="0.25" right="0.25" top="0.41" bottom="0.68" header="0.17" footer="0.16"/>
  <pageSetup scale="80" orientation="landscape" r:id="rId2"/>
  <headerFooter alignWithMargins="0">
    <oddFooter xml:space="preserve">&amp;L&amp;P of &amp;N&amp;RPPAP: Revision 1.5
Date: 11/01/12 </oddFooter>
  </headerFooter>
  <customProperties>
    <customPr name="Ibp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60426" r:id="rId6" name="Button 10">
              <controlPr defaultSize="0" print="0" autoFill="0" autoPict="0" macro="[0]!Severity">
                <anchor moveWithCells="1" sizeWithCells="1">
                  <from>
                    <xdr:col>6</xdr:col>
                    <xdr:colOff>161925</xdr:colOff>
                    <xdr:row>7</xdr:row>
                    <xdr:rowOff>9525</xdr:rowOff>
                  </from>
                  <to>
                    <xdr:col>6</xdr:col>
                    <xdr:colOff>1257300</xdr:colOff>
                    <xdr:row>9</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tabColor indexed="11"/>
  </sheetPr>
  <dimension ref="A1:M54"/>
  <sheetViews>
    <sheetView zoomScaleNormal="100" workbookViewId="0">
      <selection sqref="A1:M1"/>
    </sheetView>
  </sheetViews>
  <sheetFormatPr defaultColWidth="9.140625" defaultRowHeight="12.75"/>
  <cols>
    <col min="1" max="1" width="1.42578125" style="8" customWidth="1"/>
    <col min="2" max="6" width="5.5703125" style="8" customWidth="1"/>
    <col min="7" max="12" width="10.5703125" style="8" customWidth="1"/>
    <col min="13" max="13" width="1.42578125" style="8" customWidth="1"/>
    <col min="14" max="16384" width="9.140625" style="8"/>
  </cols>
  <sheetData>
    <row r="1" spans="1:13" ht="57" customHeight="1" thickBot="1">
      <c r="A1" s="1214" t="s">
        <v>220</v>
      </c>
      <c r="B1" s="1234"/>
      <c r="C1" s="1234"/>
      <c r="D1" s="1234"/>
      <c r="E1" s="1234"/>
      <c r="F1" s="1234"/>
      <c r="G1" s="1234"/>
      <c r="H1" s="1234"/>
      <c r="I1" s="1234"/>
      <c r="J1" s="1234"/>
      <c r="K1" s="1234"/>
      <c r="L1" s="1234"/>
      <c r="M1" s="1235"/>
    </row>
    <row r="2" spans="1:13">
      <c r="A2" s="9"/>
      <c r="B2" s="11"/>
      <c r="C2" s="11"/>
      <c r="D2" s="11"/>
      <c r="E2" s="11"/>
      <c r="F2" s="11"/>
      <c r="G2" s="11"/>
      <c r="H2" s="11"/>
      <c r="I2" s="11"/>
      <c r="J2" s="11"/>
      <c r="K2" s="11"/>
      <c r="L2" s="11"/>
      <c r="M2" s="374"/>
    </row>
    <row r="3" spans="1:13" ht="17.25" customHeight="1">
      <c r="A3" s="9"/>
      <c r="B3" s="11" t="s">
        <v>221</v>
      </c>
      <c r="C3" s="11"/>
      <c r="D3" s="11"/>
      <c r="E3" s="1255">
        <f>INTRO!D38</f>
        <v>0</v>
      </c>
      <c r="F3" s="1255"/>
      <c r="G3" s="1255"/>
      <c r="H3" s="1255"/>
      <c r="I3" s="11" t="s">
        <v>222</v>
      </c>
      <c r="J3" s="115"/>
      <c r="K3" s="12" t="s">
        <v>223</v>
      </c>
      <c r="L3" s="522">
        <f>INTRO!D36</f>
        <v>0</v>
      </c>
      <c r="M3" s="374"/>
    </row>
    <row r="4" spans="1:13" ht="17.25" customHeight="1">
      <c r="A4" s="9"/>
      <c r="B4" s="11" t="s">
        <v>109</v>
      </c>
      <c r="C4" s="11"/>
      <c r="D4" s="11"/>
      <c r="E4" s="1255">
        <f>INTRO!D41</f>
        <v>0</v>
      </c>
      <c r="F4" s="1255"/>
      <c r="G4" s="1255"/>
      <c r="H4" s="1255"/>
      <c r="I4" s="11" t="s">
        <v>79</v>
      </c>
      <c r="J4" s="1255">
        <f>INTRO!D34</f>
        <v>0</v>
      </c>
      <c r="K4" s="1255"/>
      <c r="L4" s="1255"/>
      <c r="M4" s="374"/>
    </row>
    <row r="5" spans="1:13" ht="17.25" customHeight="1">
      <c r="A5" s="9"/>
      <c r="B5" s="11" t="s">
        <v>224</v>
      </c>
      <c r="C5" s="11"/>
      <c r="D5" s="11"/>
      <c r="E5" s="1256">
        <f>INTRO!D43</f>
        <v>0</v>
      </c>
      <c r="F5" s="1256"/>
      <c r="G5" s="1256"/>
      <c r="H5" s="1256"/>
      <c r="I5" s="11" t="s">
        <v>81</v>
      </c>
      <c r="J5" s="1256">
        <f>INTRO!D35</f>
        <v>0</v>
      </c>
      <c r="K5" s="1256"/>
      <c r="L5" s="1256"/>
      <c r="M5" s="374"/>
    </row>
    <row r="6" spans="1:13">
      <c r="A6" s="381"/>
      <c r="B6" s="117"/>
      <c r="C6" s="117"/>
      <c r="D6" s="117"/>
      <c r="E6" s="117"/>
      <c r="F6" s="117"/>
      <c r="G6" s="117"/>
      <c r="H6" s="117"/>
      <c r="I6" s="117"/>
      <c r="J6" s="117"/>
      <c r="K6" s="117"/>
      <c r="L6" s="117"/>
      <c r="M6" s="384"/>
    </row>
    <row r="7" spans="1:13" ht="7.5" customHeight="1">
      <c r="A7" s="424"/>
      <c r="B7" s="120"/>
      <c r="C7" s="120"/>
      <c r="D7" s="120"/>
      <c r="E7" s="120"/>
      <c r="F7" s="120"/>
      <c r="G7" s="120"/>
      <c r="H7" s="120"/>
      <c r="I7" s="120"/>
      <c r="J7" s="120"/>
      <c r="K7" s="120"/>
      <c r="L7" s="120"/>
      <c r="M7" s="364"/>
    </row>
    <row r="8" spans="1:13">
      <c r="A8" s="9"/>
      <c r="B8" s="530" t="s">
        <v>225</v>
      </c>
      <c r="C8" s="11"/>
      <c r="D8" s="11"/>
      <c r="E8" s="11"/>
      <c r="F8" s="11"/>
      <c r="G8" s="11"/>
      <c r="H8" s="11"/>
      <c r="I8" s="11"/>
      <c r="J8" s="11"/>
      <c r="K8" s="11"/>
      <c r="L8" s="11"/>
      <c r="M8" s="374"/>
    </row>
    <row r="9" spans="1:13" ht="6.75" customHeight="1">
      <c r="A9" s="9"/>
      <c r="B9" s="11"/>
      <c r="C9" s="11"/>
      <c r="D9" s="11"/>
      <c r="E9" s="11"/>
      <c r="F9" s="11"/>
      <c r="G9" s="11"/>
      <c r="H9" s="11"/>
      <c r="I9" s="11"/>
      <c r="J9" s="11"/>
      <c r="K9" s="11"/>
      <c r="L9" s="11"/>
      <c r="M9" s="374"/>
    </row>
    <row r="10" spans="1:13">
      <c r="A10" s="9"/>
      <c r="B10" s="11" t="s">
        <v>226</v>
      </c>
      <c r="C10" s="11"/>
      <c r="D10" s="11"/>
      <c r="E10" s="11" t="s">
        <v>227</v>
      </c>
      <c r="F10" s="11"/>
      <c r="G10" s="11"/>
      <c r="H10" s="11" t="s">
        <v>228</v>
      </c>
      <c r="I10" s="11"/>
      <c r="J10" s="11" t="s">
        <v>229</v>
      </c>
      <c r="K10" s="11"/>
      <c r="L10" s="11" t="s">
        <v>230</v>
      </c>
      <c r="M10" s="374"/>
    </row>
    <row r="11" spans="1:13" ht="6.75" customHeight="1">
      <c r="A11" s="381"/>
      <c r="B11" s="117"/>
      <c r="C11" s="117"/>
      <c r="D11" s="117"/>
      <c r="E11" s="117"/>
      <c r="F11" s="117"/>
      <c r="G11" s="117"/>
      <c r="H11" s="117"/>
      <c r="I11" s="117"/>
      <c r="J11" s="117"/>
      <c r="K11" s="117"/>
      <c r="L11" s="117"/>
      <c r="M11" s="384"/>
    </row>
    <row r="12" spans="1:13" ht="6.75" customHeight="1">
      <c r="A12" s="791"/>
      <c r="B12" s="527"/>
      <c r="C12" s="120"/>
      <c r="D12" s="120"/>
      <c r="E12" s="120"/>
      <c r="F12" s="120"/>
      <c r="G12" s="119"/>
      <c r="H12" s="120"/>
      <c r="I12" s="121"/>
      <c r="J12" s="120"/>
      <c r="K12" s="120"/>
      <c r="L12" s="120"/>
      <c r="M12" s="364"/>
    </row>
    <row r="13" spans="1:13">
      <c r="A13" s="1247" t="s">
        <v>755</v>
      </c>
      <c r="B13" s="1248"/>
      <c r="C13" s="1237" t="s">
        <v>231</v>
      </c>
      <c r="D13" s="1237"/>
      <c r="E13" s="1237"/>
      <c r="F13" s="1246"/>
      <c r="G13" s="113"/>
      <c r="H13" s="12" t="s">
        <v>232</v>
      </c>
      <c r="I13" s="114"/>
      <c r="J13" s="11"/>
      <c r="K13" s="12" t="s">
        <v>233</v>
      </c>
      <c r="L13" s="11"/>
      <c r="M13" s="374"/>
    </row>
    <row r="14" spans="1:13" ht="15">
      <c r="A14" s="42"/>
      <c r="B14" s="528"/>
      <c r="C14" s="11"/>
      <c r="D14" s="11"/>
      <c r="E14" s="123"/>
      <c r="F14" s="11"/>
      <c r="G14" s="113"/>
      <c r="H14" s="12" t="s">
        <v>231</v>
      </c>
      <c r="I14" s="114"/>
      <c r="J14" s="11"/>
      <c r="K14" s="12" t="s">
        <v>234</v>
      </c>
      <c r="L14" s="11"/>
      <c r="M14" s="374"/>
    </row>
    <row r="15" spans="1:13" ht="6" customHeight="1">
      <c r="A15" s="792"/>
      <c r="B15" s="529"/>
      <c r="C15" s="117"/>
      <c r="D15" s="117"/>
      <c r="E15" s="117"/>
      <c r="F15" s="117"/>
      <c r="G15" s="116"/>
      <c r="H15" s="117"/>
      <c r="I15" s="118"/>
      <c r="J15" s="117"/>
      <c r="K15" s="117"/>
      <c r="L15" s="117"/>
      <c r="M15" s="384"/>
    </row>
    <row r="16" spans="1:13">
      <c r="A16" s="424"/>
      <c r="B16" s="126"/>
      <c r="C16" s="32"/>
      <c r="D16" s="32"/>
      <c r="E16" s="32"/>
      <c r="F16" s="32"/>
      <c r="G16" s="124"/>
      <c r="H16" s="125"/>
      <c r="I16" s="126"/>
      <c r="J16" s="125"/>
      <c r="K16" s="125"/>
      <c r="L16" s="125"/>
      <c r="M16" s="364"/>
    </row>
    <row r="17" spans="1:13">
      <c r="A17" s="9"/>
      <c r="B17" s="114"/>
      <c r="C17" s="32"/>
      <c r="D17" s="32"/>
      <c r="E17" s="32"/>
      <c r="F17" s="32"/>
      <c r="G17" s="127"/>
      <c r="H17" s="32"/>
      <c r="I17" s="128"/>
      <c r="J17" s="32"/>
      <c r="K17" s="32"/>
      <c r="L17" s="32"/>
      <c r="M17" s="374"/>
    </row>
    <row r="18" spans="1:13">
      <c r="A18" s="9"/>
      <c r="B18" s="128"/>
      <c r="C18" s="32"/>
      <c r="D18" s="32"/>
      <c r="E18" s="32"/>
      <c r="F18" s="32"/>
      <c r="G18" s="127"/>
      <c r="H18" s="32"/>
      <c r="I18" s="128"/>
      <c r="J18" s="32"/>
      <c r="K18" s="32"/>
      <c r="L18" s="32"/>
      <c r="M18" s="374"/>
    </row>
    <row r="19" spans="1:13">
      <c r="A19" s="9"/>
      <c r="B19" s="114"/>
      <c r="C19" s="32"/>
      <c r="D19" s="32"/>
      <c r="E19" s="32"/>
      <c r="F19" s="32"/>
      <c r="G19" s="1251"/>
      <c r="H19" s="1252"/>
      <c r="I19" s="1253"/>
      <c r="J19" s="32"/>
      <c r="K19" s="32"/>
      <c r="L19" s="32"/>
      <c r="M19" s="374"/>
    </row>
    <row r="20" spans="1:13">
      <c r="A20" s="9"/>
      <c r="B20" s="128"/>
      <c r="C20" s="32"/>
      <c r="D20" s="32"/>
      <c r="E20" s="32"/>
      <c r="F20" s="32"/>
      <c r="G20" s="127"/>
      <c r="H20" s="32"/>
      <c r="I20" s="128"/>
      <c r="J20" s="32"/>
      <c r="K20" s="32"/>
      <c r="L20" s="32"/>
      <c r="M20" s="374"/>
    </row>
    <row r="21" spans="1:13">
      <c r="A21" s="9"/>
      <c r="B21" s="114"/>
      <c r="C21" s="32"/>
      <c r="D21" s="32"/>
      <c r="E21" s="32"/>
      <c r="F21" s="32"/>
      <c r="G21" s="127"/>
      <c r="H21" s="32"/>
      <c r="I21" s="128"/>
      <c r="J21" s="32"/>
      <c r="K21" s="32"/>
      <c r="L21" s="32"/>
      <c r="M21" s="374"/>
    </row>
    <row r="22" spans="1:13">
      <c r="A22" s="9"/>
      <c r="B22" s="128"/>
      <c r="C22" s="32"/>
      <c r="D22" s="32"/>
      <c r="E22" s="32"/>
      <c r="F22" s="32"/>
      <c r="G22" s="127"/>
      <c r="H22" s="32"/>
      <c r="I22" s="128"/>
      <c r="J22" s="32"/>
      <c r="K22" s="32"/>
      <c r="L22" s="32"/>
      <c r="M22" s="374"/>
    </row>
    <row r="23" spans="1:13">
      <c r="A23" s="9"/>
      <c r="B23" s="114"/>
      <c r="C23" s="11"/>
      <c r="D23" s="32"/>
      <c r="E23" s="32"/>
      <c r="F23" s="32"/>
      <c r="G23" s="127"/>
      <c r="H23" s="32"/>
      <c r="I23" s="128"/>
      <c r="J23" s="32"/>
      <c r="K23" s="32"/>
      <c r="L23" s="32"/>
      <c r="M23" s="374"/>
    </row>
    <row r="24" spans="1:13">
      <c r="A24" s="9"/>
      <c r="B24" s="128"/>
      <c r="C24" s="32"/>
      <c r="D24" s="32"/>
      <c r="E24" s="32"/>
      <c r="F24" s="32"/>
      <c r="G24" s="127"/>
      <c r="H24" s="32"/>
      <c r="I24" s="128"/>
      <c r="J24" s="32"/>
      <c r="K24" s="32"/>
      <c r="L24" s="32"/>
      <c r="M24" s="374"/>
    </row>
    <row r="25" spans="1:13">
      <c r="A25" s="9"/>
      <c r="B25" s="114"/>
      <c r="C25" s="32"/>
      <c r="D25" s="32"/>
      <c r="E25" s="32"/>
      <c r="F25" s="32"/>
      <c r="G25" s="129"/>
      <c r="H25" s="130"/>
      <c r="I25" s="131"/>
      <c r="J25" s="32"/>
      <c r="K25" s="32"/>
      <c r="L25" s="32"/>
      <c r="M25" s="374"/>
    </row>
    <row r="26" spans="1:13">
      <c r="A26" s="9"/>
      <c r="B26" s="128"/>
      <c r="C26" s="32"/>
      <c r="D26" s="32"/>
      <c r="E26" s="32"/>
      <c r="F26" s="32"/>
      <c r="G26" s="127"/>
      <c r="H26" s="32"/>
      <c r="I26" s="128"/>
      <c r="J26" s="32"/>
      <c r="K26" s="32"/>
      <c r="L26" s="32"/>
      <c r="M26" s="374"/>
    </row>
    <row r="27" spans="1:13">
      <c r="A27" s="9"/>
      <c r="B27" s="114"/>
      <c r="C27" s="32"/>
      <c r="D27" s="32"/>
      <c r="E27" s="32"/>
      <c r="F27" s="32"/>
      <c r="G27" s="127"/>
      <c r="H27" s="32"/>
      <c r="I27" s="128"/>
      <c r="J27" s="32"/>
      <c r="K27" s="32"/>
      <c r="L27" s="32"/>
      <c r="M27" s="374"/>
    </row>
    <row r="28" spans="1:13">
      <c r="A28" s="9"/>
      <c r="B28" s="128"/>
      <c r="C28" s="32"/>
      <c r="D28" s="32"/>
      <c r="E28" s="32"/>
      <c r="F28" s="32"/>
      <c r="G28" s="127"/>
      <c r="H28" s="32"/>
      <c r="I28" s="128"/>
      <c r="J28" s="32"/>
      <c r="K28" s="32"/>
      <c r="L28" s="32"/>
      <c r="M28" s="374"/>
    </row>
    <row r="29" spans="1:13">
      <c r="A29" s="9"/>
      <c r="B29" s="114"/>
      <c r="C29" s="32"/>
      <c r="D29" s="32"/>
      <c r="E29" s="32"/>
      <c r="F29" s="32"/>
      <c r="G29" s="127"/>
      <c r="H29" s="32"/>
      <c r="I29" s="128"/>
      <c r="J29" s="32"/>
      <c r="K29" s="32"/>
      <c r="L29" s="32"/>
      <c r="M29" s="374"/>
    </row>
    <row r="30" spans="1:13">
      <c r="A30" s="9"/>
      <c r="B30" s="128"/>
      <c r="C30" s="32"/>
      <c r="D30" s="32"/>
      <c r="E30" s="32"/>
      <c r="F30" s="32"/>
      <c r="G30" s="127"/>
      <c r="H30" s="32"/>
      <c r="I30" s="128"/>
      <c r="J30" s="32"/>
      <c r="K30" s="32"/>
      <c r="L30" s="32"/>
      <c r="M30" s="374"/>
    </row>
    <row r="31" spans="1:13">
      <c r="A31" s="9"/>
      <c r="B31" s="114"/>
      <c r="C31" s="32"/>
      <c r="D31" s="32"/>
      <c r="E31" s="32"/>
      <c r="F31" s="32"/>
      <c r="G31" s="127"/>
      <c r="H31" s="32"/>
      <c r="I31" s="128"/>
      <c r="J31" s="32"/>
      <c r="K31" s="32"/>
      <c r="L31" s="32"/>
      <c r="M31" s="374"/>
    </row>
    <row r="32" spans="1:13">
      <c r="A32" s="9"/>
      <c r="B32" s="114"/>
      <c r="C32" s="32"/>
      <c r="D32" s="32"/>
      <c r="E32" s="32"/>
      <c r="F32" s="32"/>
      <c r="G32" s="127"/>
      <c r="H32" s="32"/>
      <c r="I32" s="128"/>
      <c r="J32" s="32"/>
      <c r="K32" s="32"/>
      <c r="L32" s="32"/>
      <c r="M32" s="374"/>
    </row>
    <row r="33" spans="1:13">
      <c r="A33" s="9"/>
      <c r="B33" s="114"/>
      <c r="C33" s="32"/>
      <c r="D33" s="32"/>
      <c r="E33" s="32"/>
      <c r="F33" s="32"/>
      <c r="G33" s="127"/>
      <c r="H33" s="32"/>
      <c r="I33" s="128"/>
      <c r="J33" s="32"/>
      <c r="K33" s="32"/>
      <c r="L33" s="32"/>
      <c r="M33" s="374"/>
    </row>
    <row r="34" spans="1:13">
      <c r="A34" s="9"/>
      <c r="B34" s="114"/>
      <c r="C34" s="32"/>
      <c r="D34" s="32"/>
      <c r="E34" s="32"/>
      <c r="F34" s="32"/>
      <c r="G34" s="127"/>
      <c r="H34" s="32"/>
      <c r="I34" s="128"/>
      <c r="J34" s="32"/>
      <c r="K34" s="32"/>
      <c r="L34" s="32"/>
      <c r="M34" s="374"/>
    </row>
    <row r="35" spans="1:13">
      <c r="A35" s="9"/>
      <c r="B35" s="114"/>
      <c r="C35" s="32"/>
      <c r="D35" s="32"/>
      <c r="E35" s="32"/>
      <c r="F35" s="32"/>
      <c r="G35" s="127"/>
      <c r="H35" s="32"/>
      <c r="I35" s="128"/>
      <c r="J35" s="32"/>
      <c r="K35" s="32"/>
      <c r="L35" s="32"/>
      <c r="M35" s="374"/>
    </row>
    <row r="36" spans="1:13">
      <c r="A36" s="9"/>
      <c r="B36" s="114"/>
      <c r="C36" s="32"/>
      <c r="D36" s="32"/>
      <c r="E36" s="32"/>
      <c r="F36" s="32"/>
      <c r="G36" s="127"/>
      <c r="H36" s="32"/>
      <c r="I36" s="128"/>
      <c r="J36" s="32"/>
      <c r="K36" s="32"/>
      <c r="L36" s="32"/>
      <c r="M36" s="374"/>
    </row>
    <row r="37" spans="1:13">
      <c r="A37" s="9"/>
      <c r="B37" s="114"/>
      <c r="C37" s="32"/>
      <c r="D37" s="32"/>
      <c r="E37" s="32"/>
      <c r="F37" s="32"/>
      <c r="G37" s="127"/>
      <c r="H37" s="32"/>
      <c r="I37" s="128"/>
      <c r="J37" s="32"/>
      <c r="K37" s="32"/>
      <c r="L37" s="32"/>
      <c r="M37" s="374"/>
    </row>
    <row r="38" spans="1:13">
      <c r="A38" s="9"/>
      <c r="B38" s="114"/>
      <c r="C38" s="32"/>
      <c r="D38" s="32"/>
      <c r="E38" s="32"/>
      <c r="F38" s="32"/>
      <c r="G38" s="127"/>
      <c r="H38" s="32"/>
      <c r="I38" s="128"/>
      <c r="J38" s="32"/>
      <c r="K38" s="32"/>
      <c r="L38" s="32"/>
      <c r="M38" s="374"/>
    </row>
    <row r="39" spans="1:13">
      <c r="A39" s="9"/>
      <c r="B39" s="114"/>
      <c r="C39" s="32"/>
      <c r="D39" s="32"/>
      <c r="E39" s="32"/>
      <c r="F39" s="32"/>
      <c r="G39" s="127"/>
      <c r="H39" s="32"/>
      <c r="I39" s="128"/>
      <c r="J39" s="32"/>
      <c r="K39" s="32"/>
      <c r="L39" s="32"/>
      <c r="M39" s="374"/>
    </row>
    <row r="40" spans="1:13">
      <c r="A40" s="9"/>
      <c r="B40" s="114"/>
      <c r="C40" s="32"/>
      <c r="D40" s="32"/>
      <c r="E40" s="32"/>
      <c r="F40" s="32"/>
      <c r="G40" s="127"/>
      <c r="H40" s="32"/>
      <c r="I40" s="128"/>
      <c r="J40" s="32"/>
      <c r="K40" s="32"/>
      <c r="L40" s="32"/>
      <c r="M40" s="374"/>
    </row>
    <row r="41" spans="1:13">
      <c r="A41" s="9"/>
      <c r="B41" s="114"/>
      <c r="C41" s="32"/>
      <c r="D41" s="32"/>
      <c r="E41" s="32"/>
      <c r="F41" s="32"/>
      <c r="G41" s="127"/>
      <c r="H41" s="32"/>
      <c r="I41" s="128"/>
      <c r="J41" s="32"/>
      <c r="K41" s="32"/>
      <c r="L41" s="32"/>
      <c r="M41" s="374"/>
    </row>
    <row r="42" spans="1:13">
      <c r="A42" s="9"/>
      <c r="B42" s="114"/>
      <c r="C42" s="32"/>
      <c r="D42" s="32"/>
      <c r="E42" s="32"/>
      <c r="F42" s="32"/>
      <c r="G42" s="127"/>
      <c r="H42" s="32"/>
      <c r="I42" s="128"/>
      <c r="J42" s="32"/>
      <c r="K42" s="32"/>
      <c r="L42" s="32"/>
      <c r="M42" s="374"/>
    </row>
    <row r="43" spans="1:13">
      <c r="A43" s="9"/>
      <c r="B43" s="114"/>
      <c r="C43" s="32"/>
      <c r="D43" s="32"/>
      <c r="E43" s="32"/>
      <c r="F43" s="32"/>
      <c r="G43" s="127"/>
      <c r="H43" s="32"/>
      <c r="I43" s="128"/>
      <c r="J43" s="32"/>
      <c r="K43" s="32"/>
      <c r="L43" s="32"/>
      <c r="M43" s="374"/>
    </row>
    <row r="44" spans="1:13">
      <c r="A44" s="9"/>
      <c r="B44" s="114"/>
      <c r="C44" s="32"/>
      <c r="D44" s="32"/>
      <c r="E44" s="32"/>
      <c r="F44" s="32"/>
      <c r="G44" s="127"/>
      <c r="H44" s="32"/>
      <c r="I44" s="128"/>
      <c r="J44" s="32"/>
      <c r="K44" s="32"/>
      <c r="L44" s="32"/>
      <c r="M44" s="374"/>
    </row>
    <row r="45" spans="1:13">
      <c r="A45" s="9"/>
      <c r="B45" s="114"/>
      <c r="C45" s="32"/>
      <c r="D45" s="32"/>
      <c r="E45" s="32"/>
      <c r="F45" s="32"/>
      <c r="G45" s="127"/>
      <c r="H45" s="32"/>
      <c r="I45" s="128"/>
      <c r="J45" s="32"/>
      <c r="K45" s="32"/>
      <c r="L45" s="32"/>
      <c r="M45" s="374"/>
    </row>
    <row r="46" spans="1:13">
      <c r="A46" s="9"/>
      <c r="B46" s="128"/>
      <c r="C46" s="32"/>
      <c r="D46" s="32"/>
      <c r="E46" s="32"/>
      <c r="F46" s="32"/>
      <c r="G46" s="127"/>
      <c r="H46" s="32"/>
      <c r="I46" s="128"/>
      <c r="J46" s="32"/>
      <c r="K46" s="32"/>
      <c r="L46" s="32"/>
      <c r="M46" s="374"/>
    </row>
    <row r="47" spans="1:13">
      <c r="A47" s="9"/>
      <c r="B47" s="114"/>
      <c r="C47" s="32"/>
      <c r="D47" s="32"/>
      <c r="E47" s="32"/>
      <c r="F47" s="32"/>
      <c r="G47" s="127"/>
      <c r="H47" s="32"/>
      <c r="I47" s="128"/>
      <c r="J47" s="32"/>
      <c r="K47" s="32"/>
      <c r="L47" s="32"/>
      <c r="M47" s="374"/>
    </row>
    <row r="48" spans="1:13">
      <c r="A48" s="9"/>
      <c r="B48" s="128"/>
      <c r="C48" s="32"/>
      <c r="D48" s="32"/>
      <c r="E48" s="32"/>
      <c r="F48" s="32"/>
      <c r="G48" s="127"/>
      <c r="H48" s="32"/>
      <c r="I48" s="128"/>
      <c r="J48" s="32"/>
      <c r="K48" s="32"/>
      <c r="L48" s="32"/>
      <c r="M48" s="374"/>
    </row>
    <row r="49" spans="1:13">
      <c r="A49" s="9"/>
      <c r="B49" s="114"/>
      <c r="C49" s="32"/>
      <c r="D49" s="32"/>
      <c r="E49" s="32"/>
      <c r="F49" s="32"/>
      <c r="G49" s="127"/>
      <c r="H49" s="32"/>
      <c r="I49" s="128"/>
      <c r="J49" s="32"/>
      <c r="K49" s="32"/>
      <c r="L49" s="32"/>
      <c r="M49" s="374"/>
    </row>
    <row r="50" spans="1:13" ht="13.5" thickBot="1">
      <c r="A50" s="428"/>
      <c r="B50" s="250"/>
      <c r="C50" s="216"/>
      <c r="D50" s="216"/>
      <c r="E50" s="216"/>
      <c r="F50" s="216"/>
      <c r="G50" s="794"/>
      <c r="H50" s="216"/>
      <c r="I50" s="250"/>
      <c r="J50" s="216"/>
      <c r="K50" s="216"/>
      <c r="L50" s="216"/>
      <c r="M50" s="362"/>
    </row>
    <row r="51" spans="1:13">
      <c r="A51" s="11"/>
      <c r="B51" s="32"/>
      <c r="C51" s="32"/>
      <c r="D51" s="32"/>
      <c r="E51" s="32"/>
      <c r="F51" s="32"/>
      <c r="G51" s="32"/>
      <c r="H51" s="32"/>
      <c r="I51" s="32"/>
      <c r="J51" s="32"/>
      <c r="K51" s="32"/>
      <c r="L51" s="32"/>
      <c r="M51" s="11"/>
    </row>
    <row r="52" spans="1:13">
      <c r="D52" s="134" t="s">
        <v>235</v>
      </c>
    </row>
    <row r="53" spans="1:13">
      <c r="B53" s="1254" t="s">
        <v>8</v>
      </c>
      <c r="C53" s="1254"/>
      <c r="D53" s="1254" t="s">
        <v>236</v>
      </c>
      <c r="E53" s="1254"/>
      <c r="F53" s="1254"/>
      <c r="G53" s="1254"/>
      <c r="H53" s="1254"/>
      <c r="I53" s="1254"/>
      <c r="J53" s="1254"/>
      <c r="K53" s="1254"/>
      <c r="L53" s="1254"/>
    </row>
    <row r="54" spans="1:13">
      <c r="B54" s="1249"/>
      <c r="C54" s="1249"/>
      <c r="D54" s="1250"/>
      <c r="E54" s="1250"/>
      <c r="F54" s="1250"/>
      <c r="G54" s="1250"/>
      <c r="H54" s="1250"/>
      <c r="I54" s="1250"/>
      <c r="J54" s="1250"/>
      <c r="K54" s="1250"/>
      <c r="L54" s="1250"/>
    </row>
  </sheetData>
  <customSheetViews>
    <customSheetView guid="{4386EC60-C10A-4757-8A9B-A7E03A340F6B}" showPageBreaks="1" printArea="1">
      <selection activeCell="R42" sqref="R42"/>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13">
    <mergeCell ref="A1:M1"/>
    <mergeCell ref="E3:H3"/>
    <mergeCell ref="E4:H4"/>
    <mergeCell ref="J4:L4"/>
    <mergeCell ref="J5:L5"/>
    <mergeCell ref="E5:H5"/>
    <mergeCell ref="C13:F13"/>
    <mergeCell ref="A13:B13"/>
    <mergeCell ref="B54:C54"/>
    <mergeCell ref="D54:L54"/>
    <mergeCell ref="G19:I19"/>
    <mergeCell ref="B53:C53"/>
    <mergeCell ref="D53:L53"/>
  </mergeCells>
  <phoneticPr fontId="27" type="noConversion"/>
  <printOptions horizontalCentered="1"/>
  <pageMargins left="0.25" right="0.25" top="0.41" bottom="0.68" header="0.17" footer="0.16"/>
  <pageSetup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indexed="11"/>
  </sheetPr>
  <dimension ref="A1:R63"/>
  <sheetViews>
    <sheetView zoomScaleNormal="100" workbookViewId="0">
      <selection sqref="A1:R1"/>
    </sheetView>
  </sheetViews>
  <sheetFormatPr defaultColWidth="9.140625" defaultRowHeight="12.75"/>
  <cols>
    <col min="1" max="1" width="12.42578125" style="20" customWidth="1"/>
    <col min="2" max="2" width="15.140625" style="20" customWidth="1"/>
    <col min="3" max="3" width="17" style="8" customWidth="1"/>
    <col min="4" max="4" width="18.42578125" style="8" customWidth="1"/>
    <col min="5" max="5" width="3.140625" style="13" customWidth="1"/>
    <col min="6" max="6" width="4" style="13" customWidth="1"/>
    <col min="7" max="7" width="19.5703125" style="8" customWidth="1"/>
    <col min="8" max="8" width="3.42578125" style="13" customWidth="1"/>
    <col min="9" max="9" width="19.5703125" style="8" customWidth="1"/>
    <col min="10" max="10" width="3.42578125" style="13" customWidth="1"/>
    <col min="11" max="11" width="4.140625" style="171" customWidth="1"/>
    <col min="12" max="12" width="12.42578125" style="8" customWidth="1"/>
    <col min="13" max="13" width="10.5703125" style="8" customWidth="1"/>
    <col min="14" max="14" width="12.42578125" style="8" customWidth="1"/>
    <col min="15" max="17" width="3.42578125" style="13" customWidth="1"/>
    <col min="18" max="18" width="3.85546875" style="13" customWidth="1"/>
    <col min="19" max="16384" width="9.140625" style="8"/>
  </cols>
  <sheetData>
    <row r="1" spans="1:18" ht="57" customHeight="1" thickBot="1">
      <c r="A1" s="1214" t="s">
        <v>831</v>
      </c>
      <c r="B1" s="1259"/>
      <c r="C1" s="1234"/>
      <c r="D1" s="1234"/>
      <c r="E1" s="1234"/>
      <c r="F1" s="1234"/>
      <c r="G1" s="1234"/>
      <c r="H1" s="1234"/>
      <c r="I1" s="1234"/>
      <c r="J1" s="1234"/>
      <c r="K1" s="1234"/>
      <c r="L1" s="1234"/>
      <c r="M1" s="1234"/>
      <c r="N1" s="1234"/>
      <c r="O1" s="1234"/>
      <c r="P1" s="1234"/>
      <c r="Q1" s="1234"/>
      <c r="R1" s="1235"/>
    </row>
    <row r="2" spans="1:18">
      <c r="A2" s="802"/>
      <c r="B2" s="793"/>
      <c r="C2" s="11"/>
      <c r="D2" s="11"/>
      <c r="E2" s="12"/>
      <c r="F2" s="12"/>
      <c r="G2" s="11"/>
      <c r="H2" s="778"/>
      <c r="I2" s="11"/>
      <c r="J2" s="12"/>
      <c r="K2" s="43"/>
      <c r="L2" s="11"/>
      <c r="M2" s="11"/>
      <c r="N2" s="11"/>
      <c r="O2" s="11"/>
      <c r="P2" s="12"/>
      <c r="Q2" s="12"/>
      <c r="R2" s="779"/>
    </row>
    <row r="3" spans="1:18">
      <c r="A3" s="802"/>
      <c r="B3" s="793"/>
      <c r="C3" s="11"/>
      <c r="D3" s="11"/>
      <c r="E3" s="12"/>
      <c r="F3" s="12"/>
      <c r="G3" s="11"/>
      <c r="H3" s="781"/>
      <c r="I3" s="11"/>
      <c r="J3" s="12"/>
      <c r="K3" s="43"/>
      <c r="L3" s="11"/>
      <c r="M3" s="11"/>
      <c r="N3" s="11"/>
      <c r="O3" s="11"/>
      <c r="P3" s="12"/>
      <c r="Q3" s="12"/>
      <c r="R3" s="779"/>
    </row>
    <row r="4" spans="1:18">
      <c r="A4" s="802" t="s">
        <v>11</v>
      </c>
      <c r="B4" s="523">
        <f>INTRO!D35</f>
        <v>0</v>
      </c>
      <c r="C4" s="299" t="s">
        <v>12</v>
      </c>
      <c r="D4" s="523">
        <f>INTRO!D36</f>
        <v>0</v>
      </c>
      <c r="E4" s="135"/>
      <c r="F4" s="12"/>
      <c r="G4" s="11"/>
      <c r="H4" s="781"/>
      <c r="I4" s="11"/>
      <c r="J4" s="12"/>
      <c r="K4" s="43"/>
      <c r="L4" s="11"/>
      <c r="M4" s="299" t="s">
        <v>13</v>
      </c>
      <c r="N4" s="1238"/>
      <c r="O4" s="1238"/>
      <c r="P4" s="1238"/>
      <c r="Q4" s="1238"/>
      <c r="R4" s="779"/>
    </row>
    <row r="5" spans="1:18" ht="6.75" customHeight="1">
      <c r="A5" s="802"/>
      <c r="B5" s="11"/>
      <c r="C5" s="11"/>
      <c r="D5" s="12"/>
      <c r="E5" s="12"/>
      <c r="F5" s="12"/>
      <c r="G5" s="11"/>
      <c r="H5" s="12"/>
      <c r="I5" s="11"/>
      <c r="J5" s="12"/>
      <c r="K5" s="43"/>
      <c r="L5" s="11"/>
      <c r="M5" s="11"/>
      <c r="N5" s="11"/>
      <c r="O5" s="11"/>
      <c r="P5" s="12"/>
      <c r="Q5" s="12"/>
      <c r="R5" s="779"/>
    </row>
    <row r="6" spans="1:18">
      <c r="A6" s="802" t="s">
        <v>36</v>
      </c>
      <c r="B6" s="135" t="s">
        <v>596</v>
      </c>
      <c r="C6" s="135"/>
      <c r="D6" s="135"/>
      <c r="E6" s="12"/>
      <c r="F6" s="12"/>
      <c r="G6" s="11" t="s">
        <v>37</v>
      </c>
      <c r="H6" s="1238"/>
      <c r="I6" s="1238"/>
      <c r="J6" s="1238"/>
      <c r="K6" s="1238"/>
      <c r="L6" s="11"/>
      <c r="M6" s="299" t="s">
        <v>14</v>
      </c>
      <c r="N6" s="1236"/>
      <c r="O6" s="1236"/>
      <c r="P6" s="1236"/>
      <c r="Q6" s="1236"/>
      <c r="R6" s="779"/>
    </row>
    <row r="7" spans="1:18" ht="6.75" customHeight="1">
      <c r="A7" s="802"/>
      <c r="B7" s="793"/>
      <c r="C7" s="11"/>
      <c r="D7" s="11"/>
      <c r="E7" s="12"/>
      <c r="F7" s="12"/>
      <c r="G7" s="11"/>
      <c r="H7" s="12"/>
      <c r="I7" s="11"/>
      <c r="J7" s="12"/>
      <c r="K7" s="43"/>
      <c r="L7" s="11"/>
      <c r="M7" s="11"/>
      <c r="N7" s="11"/>
      <c r="O7" s="11"/>
      <c r="P7" s="12"/>
      <c r="Q7" s="12"/>
      <c r="R7" s="779"/>
    </row>
    <row r="8" spans="1:18">
      <c r="A8" s="1229" t="s">
        <v>1</v>
      </c>
      <c r="B8" s="1230"/>
      <c r="C8" s="523"/>
      <c r="D8" s="135"/>
      <c r="E8" s="12"/>
      <c r="F8" s="12"/>
      <c r="G8" s="299" t="s">
        <v>692</v>
      </c>
      <c r="H8" s="1236"/>
      <c r="I8" s="1236"/>
      <c r="J8" s="1236"/>
      <c r="K8" s="1236"/>
      <c r="L8" s="11"/>
      <c r="M8" s="11" t="s">
        <v>15</v>
      </c>
      <c r="N8" s="1260"/>
      <c r="O8" s="1236"/>
      <c r="P8" s="1236"/>
      <c r="Q8" s="1236"/>
      <c r="R8" s="779"/>
    </row>
    <row r="9" spans="1:18" ht="6.75" customHeight="1">
      <c r="A9" s="802"/>
      <c r="B9" s="793"/>
      <c r="C9" s="11"/>
      <c r="D9" s="11"/>
      <c r="E9" s="12"/>
      <c r="F9" s="12"/>
      <c r="G9" s="11"/>
      <c r="H9" s="12"/>
      <c r="I9" s="11"/>
      <c r="J9" s="12"/>
      <c r="K9" s="43"/>
      <c r="L9" s="11"/>
      <c r="M9" s="11"/>
      <c r="N9" s="11"/>
      <c r="O9" s="11"/>
      <c r="P9" s="12"/>
      <c r="Q9" s="12"/>
      <c r="R9" s="779"/>
    </row>
    <row r="10" spans="1:18">
      <c r="A10" s="803" t="s">
        <v>242</v>
      </c>
      <c r="B10" s="195"/>
      <c r="C10" s="135"/>
      <c r="D10" s="135"/>
      <c r="E10" s="12"/>
      <c r="F10" s="12"/>
      <c r="G10" s="11"/>
      <c r="H10" s="12"/>
      <c r="I10" s="11"/>
      <c r="J10" s="12"/>
      <c r="K10" s="43"/>
      <c r="L10" s="11"/>
      <c r="M10" s="11" t="s">
        <v>16</v>
      </c>
      <c r="N10" s="1260"/>
      <c r="O10" s="1236"/>
      <c r="P10" s="1236"/>
      <c r="Q10" s="1236"/>
      <c r="R10" s="779"/>
    </row>
    <row r="11" spans="1:18" ht="8.25" customHeight="1">
      <c r="A11" s="802"/>
      <c r="B11" s="793"/>
      <c r="C11" s="11"/>
      <c r="D11" s="11"/>
      <c r="E11" s="12"/>
      <c r="F11" s="12"/>
      <c r="G11" s="11"/>
      <c r="H11" s="12"/>
      <c r="I11" s="11"/>
      <c r="J11" s="12"/>
      <c r="K11" s="43"/>
      <c r="L11" s="11"/>
      <c r="M11" s="11"/>
      <c r="N11" s="11"/>
      <c r="O11" s="12"/>
      <c r="P11" s="12"/>
      <c r="Q11" s="12"/>
      <c r="R11" s="779"/>
    </row>
    <row r="12" spans="1:18" ht="9.75" customHeight="1">
      <c r="A12" s="1231" t="s">
        <v>689</v>
      </c>
      <c r="B12" s="1226" t="s">
        <v>690</v>
      </c>
      <c r="C12" s="1226" t="s">
        <v>244</v>
      </c>
      <c r="D12" s="1226" t="s">
        <v>245</v>
      </c>
      <c r="E12" s="137"/>
      <c r="F12" s="138" t="s">
        <v>17</v>
      </c>
      <c r="G12" s="1226" t="s">
        <v>246</v>
      </c>
      <c r="H12" s="139" t="s">
        <v>18</v>
      </c>
      <c r="I12" s="139" t="s">
        <v>23</v>
      </c>
      <c r="J12" s="139" t="s">
        <v>19</v>
      </c>
      <c r="K12" s="139"/>
      <c r="L12" s="1226" t="s">
        <v>247</v>
      </c>
      <c r="M12" s="1226" t="s">
        <v>248</v>
      </c>
      <c r="N12" s="1240" t="s">
        <v>26</v>
      </c>
      <c r="O12" s="1241"/>
      <c r="P12" s="1241"/>
      <c r="Q12" s="1241"/>
      <c r="R12" s="1242"/>
    </row>
    <row r="13" spans="1:18" ht="9.75" customHeight="1">
      <c r="A13" s="1232"/>
      <c r="B13" s="1227"/>
      <c r="C13" s="1227"/>
      <c r="D13" s="1227"/>
      <c r="E13" s="140" t="s">
        <v>20</v>
      </c>
      <c r="F13" s="141" t="s">
        <v>21</v>
      </c>
      <c r="G13" s="1227"/>
      <c r="H13" s="142" t="s">
        <v>22</v>
      </c>
      <c r="I13" s="142" t="s">
        <v>38</v>
      </c>
      <c r="J13" s="142" t="s">
        <v>24</v>
      </c>
      <c r="K13" s="142" t="s">
        <v>25</v>
      </c>
      <c r="L13" s="1227"/>
      <c r="M13" s="1227"/>
      <c r="N13" s="1243"/>
      <c r="O13" s="1244"/>
      <c r="P13" s="1244"/>
      <c r="Q13" s="1244"/>
      <c r="R13" s="1245"/>
    </row>
    <row r="14" spans="1:18" ht="9.75" customHeight="1">
      <c r="A14" s="1232"/>
      <c r="B14" s="1227"/>
      <c r="C14" s="1227"/>
      <c r="D14" s="1227"/>
      <c r="E14" s="140" t="s">
        <v>24</v>
      </c>
      <c r="F14" s="141" t="s">
        <v>27</v>
      </c>
      <c r="G14" s="1227"/>
      <c r="H14" s="142" t="s">
        <v>22</v>
      </c>
      <c r="I14" s="142" t="s">
        <v>33</v>
      </c>
      <c r="J14" s="142" t="s">
        <v>28</v>
      </c>
      <c r="K14" s="142" t="s">
        <v>29</v>
      </c>
      <c r="L14" s="1227"/>
      <c r="M14" s="1227"/>
      <c r="N14" s="1226" t="s">
        <v>250</v>
      </c>
      <c r="O14" s="139" t="s">
        <v>20</v>
      </c>
      <c r="P14" s="139" t="s">
        <v>18</v>
      </c>
      <c r="Q14" s="139" t="s">
        <v>19</v>
      </c>
      <c r="R14" s="782" t="s">
        <v>25</v>
      </c>
    </row>
    <row r="15" spans="1:18" ht="9.75" customHeight="1">
      <c r="A15" s="1232"/>
      <c r="B15" s="1227"/>
      <c r="C15" s="1227"/>
      <c r="D15" s="1227"/>
      <c r="E15" s="140" t="s">
        <v>30</v>
      </c>
      <c r="F15" s="141" t="s">
        <v>31</v>
      </c>
      <c r="G15" s="1227"/>
      <c r="H15" s="142" t="s">
        <v>32</v>
      </c>
      <c r="I15" s="142" t="s">
        <v>253</v>
      </c>
      <c r="J15" s="142" t="s">
        <v>24</v>
      </c>
      <c r="K15" s="142" t="s">
        <v>34</v>
      </c>
      <c r="L15" s="1227"/>
      <c r="M15" s="1227"/>
      <c r="N15" s="1227"/>
      <c r="O15" s="142" t="s">
        <v>24</v>
      </c>
      <c r="P15" s="142" t="s">
        <v>22</v>
      </c>
      <c r="Q15" s="142" t="s">
        <v>24</v>
      </c>
      <c r="R15" s="783" t="s">
        <v>29</v>
      </c>
    </row>
    <row r="16" spans="1:18" ht="14.25" customHeight="1">
      <c r="A16" s="1233"/>
      <c r="B16" s="1228"/>
      <c r="C16" s="1228"/>
      <c r="D16" s="1228"/>
      <c r="E16" s="143"/>
      <c r="F16" s="144" t="s">
        <v>31</v>
      </c>
      <c r="G16" s="1228"/>
      <c r="H16" s="145" t="s">
        <v>35</v>
      </c>
      <c r="I16" s="145" t="s">
        <v>254</v>
      </c>
      <c r="J16" s="145" t="s">
        <v>22</v>
      </c>
      <c r="K16" s="145"/>
      <c r="L16" s="1228"/>
      <c r="M16" s="1228"/>
      <c r="N16" s="1228"/>
      <c r="O16" s="145" t="s">
        <v>30</v>
      </c>
      <c r="P16" s="145" t="s">
        <v>22</v>
      </c>
      <c r="Q16" s="145" t="s">
        <v>28</v>
      </c>
      <c r="R16" s="784" t="s">
        <v>34</v>
      </c>
    </row>
    <row r="17" spans="1:18">
      <c r="A17" s="804"/>
      <c r="B17" s="146"/>
      <c r="C17" s="146"/>
      <c r="D17" s="146"/>
      <c r="E17" s="147"/>
      <c r="F17" s="147"/>
      <c r="G17" s="146"/>
      <c r="H17" s="147"/>
      <c r="I17" s="146"/>
      <c r="J17" s="147"/>
      <c r="K17" s="201" t="str">
        <f t="shared" ref="K17:K37" si="0">IF(E17&lt;&gt;"",E17*H17*J17,"")</f>
        <v/>
      </c>
      <c r="L17" s="161"/>
      <c r="M17" s="146"/>
      <c r="N17" s="146"/>
      <c r="O17" s="147"/>
      <c r="P17" s="147"/>
      <c r="Q17" s="147"/>
      <c r="R17" s="805" t="str">
        <f t="shared" ref="R17:R37" si="1">IF(O17&lt;&gt;"",O17*P17*Q17,"")</f>
        <v/>
      </c>
    </row>
    <row r="18" spans="1:18">
      <c r="A18" s="804"/>
      <c r="B18" s="146"/>
      <c r="C18" s="146"/>
      <c r="D18" s="146"/>
      <c r="E18" s="147"/>
      <c r="F18" s="147"/>
      <c r="G18" s="146"/>
      <c r="H18" s="147"/>
      <c r="I18" s="146"/>
      <c r="J18" s="147"/>
      <c r="K18" s="201" t="str">
        <f t="shared" si="0"/>
        <v/>
      </c>
      <c r="L18" s="161"/>
      <c r="M18" s="146"/>
      <c r="N18" s="146"/>
      <c r="O18" s="147"/>
      <c r="P18" s="147"/>
      <c r="Q18" s="147"/>
      <c r="R18" s="805" t="str">
        <f t="shared" si="1"/>
        <v/>
      </c>
    </row>
    <row r="19" spans="1:18">
      <c r="A19" s="804"/>
      <c r="B19" s="146"/>
      <c r="C19" s="146"/>
      <c r="D19" s="146"/>
      <c r="E19" s="147"/>
      <c r="F19" s="147"/>
      <c r="G19" s="146"/>
      <c r="H19" s="147"/>
      <c r="I19" s="146"/>
      <c r="J19" s="147"/>
      <c r="K19" s="201" t="str">
        <f t="shared" si="0"/>
        <v/>
      </c>
      <c r="L19" s="161"/>
      <c r="M19" s="146"/>
      <c r="N19" s="146"/>
      <c r="O19" s="147"/>
      <c r="P19" s="147"/>
      <c r="Q19" s="147"/>
      <c r="R19" s="805" t="str">
        <f t="shared" si="1"/>
        <v/>
      </c>
    </row>
    <row r="20" spans="1:18">
      <c r="A20" s="804"/>
      <c r="B20" s="146"/>
      <c r="C20" s="146"/>
      <c r="D20" s="146"/>
      <c r="E20" s="147"/>
      <c r="F20" s="147"/>
      <c r="G20" s="146"/>
      <c r="H20" s="147"/>
      <c r="I20" s="146"/>
      <c r="J20" s="147"/>
      <c r="K20" s="201" t="str">
        <f t="shared" si="0"/>
        <v/>
      </c>
      <c r="L20" s="161"/>
      <c r="M20" s="146"/>
      <c r="N20" s="146"/>
      <c r="O20" s="147"/>
      <c r="P20" s="147"/>
      <c r="Q20" s="147"/>
      <c r="R20" s="805" t="str">
        <f t="shared" si="1"/>
        <v/>
      </c>
    </row>
    <row r="21" spans="1:18">
      <c r="A21" s="804"/>
      <c r="B21" s="146"/>
      <c r="C21" s="146"/>
      <c r="D21" s="146"/>
      <c r="E21" s="147"/>
      <c r="F21" s="147"/>
      <c r="G21" s="146"/>
      <c r="H21" s="147"/>
      <c r="I21" s="146"/>
      <c r="J21" s="147"/>
      <c r="K21" s="201" t="str">
        <f t="shared" si="0"/>
        <v/>
      </c>
      <c r="L21" s="161"/>
      <c r="M21" s="146"/>
      <c r="N21" s="146"/>
      <c r="O21" s="147"/>
      <c r="P21" s="147"/>
      <c r="Q21" s="147"/>
      <c r="R21" s="805" t="str">
        <f t="shared" si="1"/>
        <v/>
      </c>
    </row>
    <row r="22" spans="1:18">
      <c r="A22" s="806"/>
      <c r="B22" s="149"/>
      <c r="C22" s="149"/>
      <c r="D22" s="149"/>
      <c r="E22" s="150"/>
      <c r="F22" s="150"/>
      <c r="G22" s="149"/>
      <c r="H22" s="150"/>
      <c r="I22" s="149"/>
      <c r="J22" s="150"/>
      <c r="K22" s="201" t="str">
        <f t="shared" si="0"/>
        <v/>
      </c>
      <c r="L22" s="199"/>
      <c r="M22" s="149"/>
      <c r="N22" s="149"/>
      <c r="O22" s="150"/>
      <c r="P22" s="150"/>
      <c r="Q22" s="150"/>
      <c r="R22" s="805" t="str">
        <f t="shared" si="1"/>
        <v/>
      </c>
    </row>
    <row r="23" spans="1:18">
      <c r="A23" s="804"/>
      <c r="B23" s="146"/>
      <c r="C23" s="146"/>
      <c r="D23" s="146"/>
      <c r="E23" s="147"/>
      <c r="F23" s="147"/>
      <c r="G23" s="146"/>
      <c r="H23" s="147"/>
      <c r="I23" s="146"/>
      <c r="J23" s="147"/>
      <c r="K23" s="200" t="str">
        <f t="shared" si="0"/>
        <v/>
      </c>
      <c r="L23" s="161"/>
      <c r="M23" s="146"/>
      <c r="N23" s="146"/>
      <c r="O23" s="147"/>
      <c r="P23" s="147"/>
      <c r="Q23" s="147"/>
      <c r="R23" s="807" t="str">
        <f t="shared" si="1"/>
        <v/>
      </c>
    </row>
    <row r="24" spans="1:18">
      <c r="A24" s="804"/>
      <c r="B24" s="146"/>
      <c r="C24" s="146"/>
      <c r="D24" s="146"/>
      <c r="E24" s="147"/>
      <c r="F24" s="147"/>
      <c r="G24" s="146"/>
      <c r="H24" s="147"/>
      <c r="I24" s="146"/>
      <c r="J24" s="147"/>
      <c r="K24" s="201" t="str">
        <f t="shared" si="0"/>
        <v/>
      </c>
      <c r="L24" s="161"/>
      <c r="M24" s="146"/>
      <c r="N24" s="146"/>
      <c r="O24" s="147"/>
      <c r="P24" s="147"/>
      <c r="Q24" s="147"/>
      <c r="R24" s="805" t="str">
        <f t="shared" si="1"/>
        <v/>
      </c>
    </row>
    <row r="25" spans="1:18">
      <c r="A25" s="804"/>
      <c r="B25" s="146"/>
      <c r="C25" s="146"/>
      <c r="D25" s="146"/>
      <c r="E25" s="147"/>
      <c r="F25" s="147"/>
      <c r="G25" s="146"/>
      <c r="H25" s="147"/>
      <c r="I25" s="146"/>
      <c r="J25" s="147"/>
      <c r="K25" s="201" t="str">
        <f t="shared" si="0"/>
        <v/>
      </c>
      <c r="L25" s="161"/>
      <c r="M25" s="146"/>
      <c r="N25" s="146"/>
      <c r="O25" s="147"/>
      <c r="P25" s="147"/>
      <c r="Q25" s="147"/>
      <c r="R25" s="805" t="str">
        <f t="shared" si="1"/>
        <v/>
      </c>
    </row>
    <row r="26" spans="1:18">
      <c r="A26" s="804"/>
      <c r="B26" s="146"/>
      <c r="C26" s="146"/>
      <c r="D26" s="146"/>
      <c r="E26" s="147"/>
      <c r="F26" s="147"/>
      <c r="G26" s="146"/>
      <c r="H26" s="147"/>
      <c r="I26" s="146"/>
      <c r="J26" s="147"/>
      <c r="K26" s="201" t="str">
        <f t="shared" si="0"/>
        <v/>
      </c>
      <c r="L26" s="161"/>
      <c r="M26" s="146"/>
      <c r="N26" s="146"/>
      <c r="O26" s="147"/>
      <c r="P26" s="147"/>
      <c r="Q26" s="147"/>
      <c r="R26" s="805" t="str">
        <f t="shared" si="1"/>
        <v/>
      </c>
    </row>
    <row r="27" spans="1:18">
      <c r="A27" s="806"/>
      <c r="B27" s="149"/>
      <c r="C27" s="149"/>
      <c r="D27" s="149"/>
      <c r="E27" s="150"/>
      <c r="F27" s="150"/>
      <c r="G27" s="149"/>
      <c r="H27" s="150"/>
      <c r="I27" s="149"/>
      <c r="J27" s="150"/>
      <c r="K27" s="202" t="str">
        <f t="shared" si="0"/>
        <v/>
      </c>
      <c r="L27" s="199"/>
      <c r="M27" s="149"/>
      <c r="N27" s="149"/>
      <c r="O27" s="150"/>
      <c r="P27" s="150"/>
      <c r="Q27" s="150"/>
      <c r="R27" s="808" t="str">
        <f t="shared" si="1"/>
        <v/>
      </c>
    </row>
    <row r="28" spans="1:18">
      <c r="A28" s="804"/>
      <c r="B28" s="146"/>
      <c r="C28" s="146"/>
      <c r="D28" s="146"/>
      <c r="E28" s="147"/>
      <c r="F28" s="147"/>
      <c r="G28" s="146"/>
      <c r="H28" s="147"/>
      <c r="I28" s="146"/>
      <c r="J28" s="147"/>
      <c r="K28" s="201" t="str">
        <f t="shared" si="0"/>
        <v/>
      </c>
      <c r="L28" s="161"/>
      <c r="M28" s="146"/>
      <c r="N28" s="146"/>
      <c r="O28" s="147"/>
      <c r="P28" s="147"/>
      <c r="Q28" s="147"/>
      <c r="R28" s="805" t="str">
        <f t="shared" si="1"/>
        <v/>
      </c>
    </row>
    <row r="29" spans="1:18">
      <c r="A29" s="804"/>
      <c r="B29" s="146"/>
      <c r="C29" s="146"/>
      <c r="D29" s="146"/>
      <c r="E29" s="147"/>
      <c r="F29" s="147"/>
      <c r="G29" s="146"/>
      <c r="H29" s="147"/>
      <c r="I29" s="146"/>
      <c r="J29" s="147"/>
      <c r="K29" s="201" t="str">
        <f t="shared" si="0"/>
        <v/>
      </c>
      <c r="L29" s="161"/>
      <c r="M29" s="146"/>
      <c r="N29" s="146"/>
      <c r="O29" s="147"/>
      <c r="P29" s="147"/>
      <c r="Q29" s="147"/>
      <c r="R29" s="805" t="str">
        <f t="shared" si="1"/>
        <v/>
      </c>
    </row>
    <row r="30" spans="1:18">
      <c r="A30" s="804"/>
      <c r="B30" s="146"/>
      <c r="C30" s="146"/>
      <c r="D30" s="146"/>
      <c r="E30" s="147"/>
      <c r="F30" s="147"/>
      <c r="G30" s="146"/>
      <c r="H30" s="147"/>
      <c r="I30" s="146"/>
      <c r="J30" s="147"/>
      <c r="K30" s="201" t="str">
        <f t="shared" si="0"/>
        <v/>
      </c>
      <c r="L30" s="161"/>
      <c r="M30" s="146"/>
      <c r="N30" s="146"/>
      <c r="O30" s="147"/>
      <c r="P30" s="147"/>
      <c r="Q30" s="147"/>
      <c r="R30" s="805" t="str">
        <f t="shared" si="1"/>
        <v/>
      </c>
    </row>
    <row r="31" spans="1:18">
      <c r="A31" s="804"/>
      <c r="B31" s="146"/>
      <c r="C31" s="146"/>
      <c r="D31" s="146"/>
      <c r="E31" s="147"/>
      <c r="F31" s="147"/>
      <c r="G31" s="146"/>
      <c r="H31" s="147"/>
      <c r="I31" s="146"/>
      <c r="J31" s="147"/>
      <c r="K31" s="201" t="str">
        <f t="shared" si="0"/>
        <v/>
      </c>
      <c r="L31" s="161"/>
      <c r="M31" s="146"/>
      <c r="N31" s="146"/>
      <c r="O31" s="147"/>
      <c r="P31" s="147"/>
      <c r="Q31" s="147"/>
      <c r="R31" s="805" t="str">
        <f t="shared" si="1"/>
        <v/>
      </c>
    </row>
    <row r="32" spans="1:18">
      <c r="A32" s="806"/>
      <c r="B32" s="149"/>
      <c r="C32" s="149"/>
      <c r="D32" s="149"/>
      <c r="E32" s="150"/>
      <c r="F32" s="150"/>
      <c r="G32" s="149"/>
      <c r="H32" s="150"/>
      <c r="I32" s="149"/>
      <c r="J32" s="150"/>
      <c r="K32" s="201" t="str">
        <f t="shared" si="0"/>
        <v/>
      </c>
      <c r="L32" s="199"/>
      <c r="M32" s="149"/>
      <c r="N32" s="149"/>
      <c r="O32" s="150"/>
      <c r="P32" s="150"/>
      <c r="Q32" s="150"/>
      <c r="R32" s="805" t="str">
        <f t="shared" si="1"/>
        <v/>
      </c>
    </row>
    <row r="33" spans="1:18">
      <c r="A33" s="804"/>
      <c r="B33" s="146"/>
      <c r="C33" s="146"/>
      <c r="D33" s="146"/>
      <c r="E33" s="147"/>
      <c r="F33" s="147"/>
      <c r="G33" s="146"/>
      <c r="H33" s="147"/>
      <c r="I33" s="146"/>
      <c r="J33" s="147"/>
      <c r="K33" s="200" t="str">
        <f t="shared" si="0"/>
        <v/>
      </c>
      <c r="L33" s="161"/>
      <c r="M33" s="146"/>
      <c r="N33" s="146"/>
      <c r="O33" s="147"/>
      <c r="P33" s="147"/>
      <c r="Q33" s="147"/>
      <c r="R33" s="807" t="str">
        <f t="shared" si="1"/>
        <v/>
      </c>
    </row>
    <row r="34" spans="1:18">
      <c r="A34" s="804"/>
      <c r="B34" s="146"/>
      <c r="C34" s="146"/>
      <c r="D34" s="146"/>
      <c r="E34" s="147"/>
      <c r="F34" s="147"/>
      <c r="G34" s="146"/>
      <c r="H34" s="147"/>
      <c r="I34" s="146"/>
      <c r="J34" s="147"/>
      <c r="K34" s="201" t="str">
        <f t="shared" si="0"/>
        <v/>
      </c>
      <c r="L34" s="161"/>
      <c r="M34" s="146"/>
      <c r="N34" s="146"/>
      <c r="O34" s="147"/>
      <c r="P34" s="147"/>
      <c r="Q34" s="147"/>
      <c r="R34" s="805" t="str">
        <f t="shared" si="1"/>
        <v/>
      </c>
    </row>
    <row r="35" spans="1:18">
      <c r="A35" s="804"/>
      <c r="B35" s="146"/>
      <c r="C35" s="146"/>
      <c r="D35" s="146"/>
      <c r="E35" s="147"/>
      <c r="F35" s="147"/>
      <c r="G35" s="146"/>
      <c r="H35" s="147"/>
      <c r="I35" s="146"/>
      <c r="J35" s="147"/>
      <c r="K35" s="201" t="str">
        <f t="shared" si="0"/>
        <v/>
      </c>
      <c r="L35" s="161"/>
      <c r="M35" s="146"/>
      <c r="N35" s="146"/>
      <c r="O35" s="147"/>
      <c r="P35" s="147"/>
      <c r="Q35" s="147"/>
      <c r="R35" s="805" t="str">
        <f t="shared" si="1"/>
        <v/>
      </c>
    </row>
    <row r="36" spans="1:18">
      <c r="A36" s="804"/>
      <c r="B36" s="146"/>
      <c r="C36" s="146"/>
      <c r="D36" s="146"/>
      <c r="E36" s="147"/>
      <c r="F36" s="147"/>
      <c r="G36" s="146"/>
      <c r="H36" s="147"/>
      <c r="I36" s="146"/>
      <c r="J36" s="147"/>
      <c r="K36" s="201" t="str">
        <f t="shared" si="0"/>
        <v/>
      </c>
      <c r="L36" s="161"/>
      <c r="M36" s="146"/>
      <c r="N36" s="146"/>
      <c r="O36" s="147"/>
      <c r="P36" s="147"/>
      <c r="Q36" s="147"/>
      <c r="R36" s="805" t="str">
        <f t="shared" si="1"/>
        <v/>
      </c>
    </row>
    <row r="37" spans="1:18">
      <c r="A37" s="806"/>
      <c r="B37" s="149"/>
      <c r="C37" s="149"/>
      <c r="D37" s="149"/>
      <c r="E37" s="150"/>
      <c r="F37" s="150"/>
      <c r="G37" s="149"/>
      <c r="H37" s="150"/>
      <c r="I37" s="149"/>
      <c r="J37" s="150"/>
      <c r="K37" s="202" t="str">
        <f t="shared" si="0"/>
        <v/>
      </c>
      <c r="L37" s="199"/>
      <c r="M37" s="149"/>
      <c r="N37" s="149"/>
      <c r="O37" s="150"/>
      <c r="P37" s="150"/>
      <c r="Q37" s="150"/>
      <c r="R37" s="808" t="str">
        <f t="shared" si="1"/>
        <v/>
      </c>
    </row>
    <row r="38" spans="1:18">
      <c r="A38" s="804"/>
      <c r="B38" s="146"/>
      <c r="C38" s="146"/>
      <c r="D38" s="146"/>
      <c r="E38" s="147"/>
      <c r="F38" s="147"/>
      <c r="G38" s="146"/>
      <c r="H38" s="147"/>
      <c r="I38" s="146"/>
      <c r="J38" s="147"/>
      <c r="K38" s="201" t="str">
        <f t="shared" ref="K38:K51" si="2">IF(E38&lt;&gt;"",E38*H38*J38,"")</f>
        <v/>
      </c>
      <c r="L38" s="161"/>
      <c r="M38" s="146"/>
      <c r="N38" s="146"/>
      <c r="O38" s="147"/>
      <c r="P38" s="147"/>
      <c r="Q38" s="147"/>
      <c r="R38" s="805" t="str">
        <f t="shared" ref="R38:R51" si="3">IF(O38&lt;&gt;"",O38*P38*Q38,"")</f>
        <v/>
      </c>
    </row>
    <row r="39" spans="1:18">
      <c r="A39" s="804"/>
      <c r="B39" s="153"/>
      <c r="C39" s="153"/>
      <c r="D39" s="153"/>
      <c r="E39" s="148"/>
      <c r="F39" s="148"/>
      <c r="G39" s="153"/>
      <c r="H39" s="148"/>
      <c r="I39" s="153"/>
      <c r="J39" s="148"/>
      <c r="K39" s="201" t="str">
        <f t="shared" si="2"/>
        <v/>
      </c>
      <c r="L39" s="197"/>
      <c r="M39" s="153"/>
      <c r="N39" s="153"/>
      <c r="O39" s="148"/>
      <c r="P39" s="148"/>
      <c r="Q39" s="148"/>
      <c r="R39" s="805" t="str">
        <f t="shared" si="3"/>
        <v/>
      </c>
    </row>
    <row r="40" spans="1:18">
      <c r="A40" s="804"/>
      <c r="B40" s="153"/>
      <c r="C40" s="153"/>
      <c r="D40" s="153"/>
      <c r="E40" s="148"/>
      <c r="F40" s="148"/>
      <c r="G40" s="153"/>
      <c r="H40" s="148"/>
      <c r="I40" s="153"/>
      <c r="J40" s="148"/>
      <c r="K40" s="201" t="str">
        <f t="shared" si="2"/>
        <v/>
      </c>
      <c r="L40" s="197"/>
      <c r="M40" s="153"/>
      <c r="N40" s="153"/>
      <c r="O40" s="148"/>
      <c r="P40" s="148"/>
      <c r="Q40" s="148"/>
      <c r="R40" s="805" t="str">
        <f t="shared" si="3"/>
        <v/>
      </c>
    </row>
    <row r="41" spans="1:18">
      <c r="A41" s="804"/>
      <c r="B41" s="153"/>
      <c r="C41" s="153"/>
      <c r="D41" s="153"/>
      <c r="E41" s="148"/>
      <c r="F41" s="148"/>
      <c r="G41" s="153"/>
      <c r="H41" s="148"/>
      <c r="I41" s="153"/>
      <c r="J41" s="148"/>
      <c r="K41" s="201" t="str">
        <f t="shared" si="2"/>
        <v/>
      </c>
      <c r="L41" s="197"/>
      <c r="M41" s="153"/>
      <c r="N41" s="153"/>
      <c r="O41" s="148"/>
      <c r="P41" s="148"/>
      <c r="Q41" s="148"/>
      <c r="R41" s="805" t="str">
        <f t="shared" si="3"/>
        <v/>
      </c>
    </row>
    <row r="42" spans="1:18">
      <c r="A42" s="804"/>
      <c r="B42" s="153"/>
      <c r="C42" s="153"/>
      <c r="D42" s="153"/>
      <c r="E42" s="148"/>
      <c r="F42" s="148"/>
      <c r="G42" s="153"/>
      <c r="H42" s="148"/>
      <c r="I42" s="153"/>
      <c r="J42" s="148"/>
      <c r="K42" s="201" t="str">
        <f t="shared" si="2"/>
        <v/>
      </c>
      <c r="L42" s="161"/>
      <c r="M42" s="146"/>
      <c r="N42" s="146"/>
      <c r="O42" s="147"/>
      <c r="P42" s="147"/>
      <c r="Q42" s="147"/>
      <c r="R42" s="805" t="str">
        <f t="shared" si="3"/>
        <v/>
      </c>
    </row>
    <row r="43" spans="1:18">
      <c r="A43" s="809"/>
      <c r="B43" s="162"/>
      <c r="C43" s="162"/>
      <c r="D43" s="162"/>
      <c r="E43" s="152"/>
      <c r="F43" s="163"/>
      <c r="G43" s="153"/>
      <c r="H43" s="148"/>
      <c r="I43" s="153"/>
      <c r="J43" s="148"/>
      <c r="K43" s="201" t="str">
        <f t="shared" si="2"/>
        <v/>
      </c>
      <c r="L43" s="164"/>
      <c r="M43" s="165"/>
      <c r="N43" s="165"/>
      <c r="O43" s="166"/>
      <c r="P43" s="166"/>
      <c r="Q43" s="166"/>
      <c r="R43" s="805" t="str">
        <f t="shared" si="3"/>
        <v/>
      </c>
    </row>
    <row r="44" spans="1:18">
      <c r="A44" s="810"/>
      <c r="B44" s="155"/>
      <c r="C44" s="155"/>
      <c r="D44" s="154"/>
      <c r="E44" s="167"/>
      <c r="F44" s="156"/>
      <c r="G44" s="149"/>
      <c r="H44" s="150"/>
      <c r="I44" s="149"/>
      <c r="J44" s="150"/>
      <c r="K44" s="201" t="str">
        <f t="shared" si="2"/>
        <v/>
      </c>
      <c r="L44" s="198"/>
      <c r="M44" s="155"/>
      <c r="N44" s="155"/>
      <c r="O44" s="157"/>
      <c r="P44" s="157"/>
      <c r="Q44" s="157"/>
      <c r="R44" s="805" t="str">
        <f t="shared" si="3"/>
        <v/>
      </c>
    </row>
    <row r="45" spans="1:18">
      <c r="A45" s="811"/>
      <c r="B45" s="158"/>
      <c r="C45" s="158"/>
      <c r="D45" s="151"/>
      <c r="E45" s="168"/>
      <c r="F45" s="159"/>
      <c r="G45" s="146"/>
      <c r="H45" s="147"/>
      <c r="I45" s="146"/>
      <c r="J45" s="147"/>
      <c r="K45" s="200" t="str">
        <f t="shared" si="2"/>
        <v/>
      </c>
      <c r="L45" s="164"/>
      <c r="M45" s="158"/>
      <c r="N45" s="158"/>
      <c r="O45" s="160"/>
      <c r="P45" s="160"/>
      <c r="Q45" s="160"/>
      <c r="R45" s="807" t="str">
        <f t="shared" si="3"/>
        <v/>
      </c>
    </row>
    <row r="46" spans="1:18">
      <c r="A46" s="810"/>
      <c r="B46" s="155"/>
      <c r="C46" s="155"/>
      <c r="D46" s="154"/>
      <c r="E46" s="167"/>
      <c r="F46" s="156"/>
      <c r="G46" s="149"/>
      <c r="H46" s="150"/>
      <c r="I46" s="149"/>
      <c r="J46" s="150"/>
      <c r="K46" s="202" t="str">
        <f t="shared" si="2"/>
        <v/>
      </c>
      <c r="L46" s="198"/>
      <c r="M46" s="155"/>
      <c r="N46" s="155"/>
      <c r="O46" s="157"/>
      <c r="P46" s="157"/>
      <c r="Q46" s="157"/>
      <c r="R46" s="808" t="str">
        <f t="shared" si="3"/>
        <v/>
      </c>
    </row>
    <row r="47" spans="1:18">
      <c r="A47" s="811"/>
      <c r="B47" s="158"/>
      <c r="C47" s="158"/>
      <c r="D47" s="151"/>
      <c r="E47" s="168"/>
      <c r="F47" s="159"/>
      <c r="G47" s="146"/>
      <c r="H47" s="147"/>
      <c r="I47" s="146"/>
      <c r="J47" s="147"/>
      <c r="K47" s="200" t="str">
        <f t="shared" si="2"/>
        <v/>
      </c>
      <c r="L47" s="164"/>
      <c r="M47" s="158"/>
      <c r="N47" s="158"/>
      <c r="O47" s="160"/>
      <c r="P47" s="160"/>
      <c r="Q47" s="160"/>
      <c r="R47" s="805" t="str">
        <f t="shared" si="3"/>
        <v/>
      </c>
    </row>
    <row r="48" spans="1:18">
      <c r="A48" s="811"/>
      <c r="B48" s="158"/>
      <c r="C48" s="158"/>
      <c r="D48" s="151"/>
      <c r="E48" s="168"/>
      <c r="F48" s="159"/>
      <c r="G48" s="146"/>
      <c r="H48" s="147"/>
      <c r="I48" s="146"/>
      <c r="J48" s="147"/>
      <c r="K48" s="201" t="str">
        <f t="shared" si="2"/>
        <v/>
      </c>
      <c r="L48" s="164"/>
      <c r="M48" s="158"/>
      <c r="N48" s="158"/>
      <c r="O48" s="160"/>
      <c r="P48" s="160"/>
      <c r="Q48" s="160"/>
      <c r="R48" s="805" t="str">
        <f t="shared" si="3"/>
        <v/>
      </c>
    </row>
    <row r="49" spans="1:18">
      <c r="A49" s="810"/>
      <c r="B49" s="155"/>
      <c r="C49" s="155"/>
      <c r="D49" s="154"/>
      <c r="E49" s="167"/>
      <c r="F49" s="156"/>
      <c r="G49" s="149"/>
      <c r="H49" s="150"/>
      <c r="I49" s="149"/>
      <c r="J49" s="150"/>
      <c r="K49" s="202" t="str">
        <f t="shared" si="2"/>
        <v/>
      </c>
      <c r="L49" s="198"/>
      <c r="M49" s="155"/>
      <c r="N49" s="155"/>
      <c r="O49" s="157"/>
      <c r="P49" s="157"/>
      <c r="Q49" s="157"/>
      <c r="R49" s="805" t="str">
        <f t="shared" si="3"/>
        <v/>
      </c>
    </row>
    <row r="50" spans="1:18">
      <c r="A50" s="812"/>
      <c r="B50" s="505"/>
      <c r="C50" s="506"/>
      <c r="D50" s="506"/>
      <c r="E50" s="507"/>
      <c r="F50" s="507"/>
      <c r="G50" s="506"/>
      <c r="H50" s="507"/>
      <c r="I50" s="506"/>
      <c r="J50" s="507"/>
      <c r="K50" s="200" t="str">
        <f t="shared" si="2"/>
        <v/>
      </c>
      <c r="L50" s="508"/>
      <c r="M50" s="506"/>
      <c r="N50" s="506"/>
      <c r="O50" s="507"/>
      <c r="P50" s="507"/>
      <c r="Q50" s="507"/>
      <c r="R50" s="807" t="str">
        <f t="shared" si="3"/>
        <v/>
      </c>
    </row>
    <row r="51" spans="1:18" ht="13.5" thickBot="1">
      <c r="A51" s="813"/>
      <c r="B51" s="814"/>
      <c r="C51" s="815"/>
      <c r="D51" s="815"/>
      <c r="E51" s="816"/>
      <c r="F51" s="816"/>
      <c r="G51" s="815"/>
      <c r="H51" s="816"/>
      <c r="I51" s="815"/>
      <c r="J51" s="816"/>
      <c r="K51" s="817" t="str">
        <f t="shared" si="2"/>
        <v/>
      </c>
      <c r="L51" s="818"/>
      <c r="M51" s="815"/>
      <c r="N51" s="815"/>
      <c r="O51" s="816"/>
      <c r="P51" s="816"/>
      <c r="Q51" s="816"/>
      <c r="R51" s="819" t="str">
        <f t="shared" si="3"/>
        <v/>
      </c>
    </row>
    <row r="52" spans="1:18">
      <c r="A52" s="169"/>
      <c r="B52" s="169"/>
      <c r="C52" s="169"/>
      <c r="D52" s="169"/>
      <c r="E52" s="170"/>
      <c r="F52" s="170"/>
      <c r="G52" s="169"/>
      <c r="H52" s="170"/>
      <c r="I52" s="169"/>
      <c r="J52" s="170"/>
      <c r="K52" s="170"/>
      <c r="L52" s="169"/>
      <c r="M52" s="169"/>
      <c r="N52" s="169"/>
      <c r="O52" s="171"/>
      <c r="P52" s="171"/>
      <c r="Q52" s="171"/>
      <c r="R52" s="171"/>
    </row>
    <row r="53" spans="1:18">
      <c r="A53" s="169"/>
      <c r="B53" s="169"/>
      <c r="C53" s="169"/>
      <c r="D53" s="169"/>
      <c r="E53" s="170"/>
      <c r="F53" s="170"/>
      <c r="G53" s="169"/>
      <c r="H53" s="170"/>
      <c r="J53" s="172"/>
      <c r="K53" s="170"/>
      <c r="L53" s="169"/>
      <c r="M53" s="169"/>
      <c r="N53" s="169"/>
      <c r="O53" s="171"/>
      <c r="P53" s="171"/>
      <c r="Q53" s="171"/>
      <c r="R53" s="171"/>
    </row>
    <row r="54" spans="1:18">
      <c r="A54" s="169"/>
      <c r="B54" s="169"/>
      <c r="C54" s="169"/>
      <c r="D54" s="169"/>
      <c r="E54" s="170"/>
      <c r="F54" s="170"/>
      <c r="G54" s="169"/>
      <c r="H54" s="170"/>
      <c r="I54" s="169"/>
      <c r="J54" s="170"/>
      <c r="K54" s="170"/>
      <c r="L54" s="169"/>
      <c r="M54" s="169"/>
      <c r="N54" s="169"/>
      <c r="O54" s="171"/>
      <c r="P54" s="171"/>
      <c r="Q54" s="171"/>
      <c r="R54" s="171"/>
    </row>
    <row r="55" spans="1:18">
      <c r="A55" s="169"/>
      <c r="B55" s="169"/>
      <c r="C55" s="169"/>
      <c r="D55" s="173"/>
      <c r="E55" s="170"/>
      <c r="F55" s="170"/>
      <c r="G55" s="169"/>
      <c r="H55" s="170"/>
      <c r="I55" s="169"/>
      <c r="J55" s="170"/>
      <c r="K55" s="170"/>
      <c r="L55" s="169"/>
      <c r="M55" s="169"/>
      <c r="N55" s="169"/>
      <c r="O55" s="171"/>
      <c r="P55" s="171"/>
      <c r="Q55" s="171"/>
      <c r="R55" s="171"/>
    </row>
    <row r="56" spans="1:18">
      <c r="A56" s="169"/>
      <c r="B56" s="169"/>
      <c r="C56" s="169"/>
      <c r="D56" s="169"/>
      <c r="E56" s="170"/>
      <c r="F56" s="170"/>
      <c r="G56" s="169"/>
      <c r="H56" s="170"/>
      <c r="I56" s="169"/>
      <c r="J56" s="170"/>
      <c r="K56" s="170"/>
      <c r="L56" s="169"/>
      <c r="M56" s="169"/>
      <c r="N56" s="169"/>
      <c r="O56" s="171"/>
      <c r="P56" s="171"/>
      <c r="Q56" s="171"/>
      <c r="R56" s="171"/>
    </row>
    <row r="57" spans="1:18">
      <c r="A57" s="169"/>
      <c r="B57" s="169"/>
      <c r="C57" s="174"/>
      <c r="D57" s="1258"/>
      <c r="E57" s="1258"/>
      <c r="F57" s="1258"/>
      <c r="G57" s="1258"/>
      <c r="H57" s="1258"/>
      <c r="I57" s="1258"/>
      <c r="J57" s="1258"/>
      <c r="K57" s="1258"/>
      <c r="L57" s="1258"/>
      <c r="M57" s="1258"/>
      <c r="N57" s="1258"/>
      <c r="O57" s="1258"/>
      <c r="P57" s="1258"/>
      <c r="Q57" s="1258"/>
      <c r="R57" s="1258"/>
    </row>
    <row r="58" spans="1:18">
      <c r="A58" s="169"/>
      <c r="B58" s="169"/>
      <c r="C58" s="174"/>
      <c r="D58" s="1258"/>
      <c r="E58" s="1258"/>
      <c r="F58" s="1258"/>
      <c r="G58" s="1258"/>
      <c r="H58" s="1258"/>
      <c r="I58" s="1258"/>
      <c r="J58" s="1258"/>
      <c r="K58" s="1258"/>
      <c r="L58" s="1258"/>
      <c r="M58" s="1258"/>
      <c r="N58" s="1258"/>
      <c r="O58" s="1258"/>
      <c r="P58" s="1258"/>
      <c r="Q58" s="1258"/>
      <c r="R58" s="1258"/>
    </row>
    <row r="59" spans="1:18">
      <c r="A59" s="169"/>
      <c r="B59" s="169"/>
      <c r="C59" s="174"/>
      <c r="D59" s="1258"/>
      <c r="E59" s="1258"/>
      <c r="F59" s="1258"/>
      <c r="G59" s="1258"/>
      <c r="H59" s="1258"/>
      <c r="I59" s="1258"/>
      <c r="J59" s="1258"/>
      <c r="K59" s="1258"/>
      <c r="L59" s="1258"/>
      <c r="M59" s="1258"/>
      <c r="N59" s="1258"/>
      <c r="O59" s="1258"/>
      <c r="P59" s="1258"/>
      <c r="Q59" s="1258"/>
      <c r="R59" s="1258"/>
    </row>
    <row r="60" spans="1:18">
      <c r="A60" s="175"/>
      <c r="B60" s="175"/>
      <c r="C60" s="176"/>
      <c r="D60" s="1257"/>
      <c r="E60" s="1257"/>
      <c r="F60" s="1257"/>
      <c r="G60" s="1257"/>
      <c r="H60" s="1257"/>
      <c r="I60" s="1257"/>
      <c r="J60" s="1257"/>
      <c r="K60" s="1257"/>
      <c r="L60" s="1257"/>
      <c r="M60" s="1257"/>
      <c r="N60" s="1257"/>
      <c r="O60" s="1257"/>
      <c r="P60" s="1257"/>
      <c r="Q60" s="1257"/>
      <c r="R60" s="1257"/>
    </row>
    <row r="61" spans="1:18">
      <c r="A61" s="175"/>
      <c r="B61" s="175"/>
      <c r="C61" s="176"/>
      <c r="D61" s="1257"/>
      <c r="E61" s="1257"/>
      <c r="F61" s="1257"/>
      <c r="G61" s="1257"/>
      <c r="H61" s="1257"/>
      <c r="I61" s="1257"/>
      <c r="J61" s="1257"/>
      <c r="K61" s="1257"/>
      <c r="L61" s="1257"/>
      <c r="M61" s="1257"/>
      <c r="N61" s="1257"/>
      <c r="O61" s="1257"/>
      <c r="P61" s="1257"/>
      <c r="Q61" s="1257"/>
      <c r="R61" s="1257"/>
    </row>
    <row r="62" spans="1:18">
      <c r="A62" s="175"/>
      <c r="B62" s="175"/>
      <c r="C62" s="176"/>
      <c r="D62" s="175"/>
      <c r="E62" s="177"/>
      <c r="F62" s="177"/>
      <c r="G62" s="175"/>
      <c r="H62" s="177"/>
      <c r="I62" s="175"/>
      <c r="J62" s="177"/>
      <c r="K62" s="170"/>
      <c r="L62" s="175"/>
      <c r="M62" s="175"/>
      <c r="N62" s="175"/>
    </row>
    <row r="63" spans="1:18">
      <c r="A63" s="175"/>
      <c r="B63" s="175"/>
      <c r="C63" s="176"/>
      <c r="D63" s="175"/>
      <c r="E63" s="177"/>
      <c r="F63" s="177"/>
      <c r="G63" s="175"/>
      <c r="H63" s="177"/>
      <c r="I63" s="175"/>
      <c r="J63" s="177"/>
      <c r="K63" s="170"/>
      <c r="L63" s="175"/>
      <c r="M63" s="175"/>
      <c r="N63" s="175"/>
    </row>
  </sheetData>
  <customSheetViews>
    <customSheetView guid="{4386EC60-C10A-4757-8A9B-A7E03A340F6B}" showPageBreaks="1" printArea="1">
      <selection activeCell="N37" sqref="N37"/>
      <pageMargins left="0.25" right="0.25" top="0.41" bottom="0.68" header="0.17" footer="0.16"/>
      <printOptions horizontalCentered="1" verticalCentered="1"/>
      <pageSetup scale="80" orientation="landscape" r:id="rId1"/>
      <headerFooter alignWithMargins="0">
        <oddFooter xml:space="preserve">&amp;L&amp;P of &amp;N&amp;RPPAP: Revision 1.4
Date: 4/12/12
</oddFooter>
      </headerFooter>
    </customSheetView>
  </customSheetViews>
  <mergeCells count="22">
    <mergeCell ref="A1:R1"/>
    <mergeCell ref="N6:Q6"/>
    <mergeCell ref="N4:Q4"/>
    <mergeCell ref="A12:A16"/>
    <mergeCell ref="C12:C16"/>
    <mergeCell ref="D12:D16"/>
    <mergeCell ref="H6:K6"/>
    <mergeCell ref="H8:K8"/>
    <mergeCell ref="A8:B8"/>
    <mergeCell ref="N8:Q8"/>
    <mergeCell ref="N10:Q10"/>
    <mergeCell ref="N12:R13"/>
    <mergeCell ref="N14:N16"/>
    <mergeCell ref="B12:B16"/>
    <mergeCell ref="L12:L16"/>
    <mergeCell ref="G12:G16"/>
    <mergeCell ref="M12:M16"/>
    <mergeCell ref="D61:R61"/>
    <mergeCell ref="D57:R57"/>
    <mergeCell ref="D58:R58"/>
    <mergeCell ref="D59:R59"/>
    <mergeCell ref="D60:R60"/>
  </mergeCells>
  <phoneticPr fontId="27" type="noConversion"/>
  <conditionalFormatting sqref="K17:K21">
    <cfRule type="cellIs" dxfId="5" priority="1" stopIfTrue="1" operator="greaterThanOrEqual">
      <formula>$K78</formula>
    </cfRule>
  </conditionalFormatting>
  <conditionalFormatting sqref="K22:K34">
    <cfRule type="cellIs" dxfId="4" priority="2" stopIfTrue="1" operator="greaterThanOrEqual">
      <formula>$K89</formula>
    </cfRule>
  </conditionalFormatting>
  <conditionalFormatting sqref="K35:K37">
    <cfRule type="cellIs" dxfId="3" priority="3" stopIfTrue="1" operator="greaterThanOrEqual">
      <formula>$K113</formula>
    </cfRule>
  </conditionalFormatting>
  <conditionalFormatting sqref="K38:K41">
    <cfRule type="cellIs" dxfId="2" priority="4" stopIfTrue="1" operator="greaterThanOrEqual">
      <formula>$K121</formula>
    </cfRule>
  </conditionalFormatting>
  <conditionalFormatting sqref="K42:K51">
    <cfRule type="cellIs" dxfId="1" priority="5" stopIfTrue="1" operator="greaterThanOrEqual">
      <formula>$K131</formula>
    </cfRule>
  </conditionalFormatting>
  <conditionalFormatting sqref="K52">
    <cfRule type="cellIs" dxfId="0" priority="6" stopIfTrue="1" operator="greaterThanOrEqual">
      <formula>$K162</formula>
    </cfRule>
  </conditionalFormatting>
  <printOptions horizontalCentered="1" verticalCentered="1"/>
  <pageMargins left="0.25" right="0.25" top="0.41" bottom="0.68" header="0.17" footer="0.16"/>
  <pageSetup scale="80" orientation="landscape" r:id="rId2"/>
  <headerFooter alignWithMargins="0">
    <oddFooter xml:space="preserve">&amp;L&amp;P of &amp;N&amp;RPPAP: Revision 1.5
Date: 11/01/12 </oddFooter>
  </headerFooter>
  <customProperties>
    <customPr name="Ibp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101383" r:id="rId6" name="Button 7">
              <controlPr defaultSize="0" print="0" autoFill="0" autoPict="0" macro="[0]!Severity">
                <anchor moveWithCells="1" sizeWithCells="1">
                  <from>
                    <xdr:col>6</xdr:col>
                    <xdr:colOff>28575</xdr:colOff>
                    <xdr:row>8</xdr:row>
                    <xdr:rowOff>47625</xdr:rowOff>
                  </from>
                  <to>
                    <xdr:col>6</xdr:col>
                    <xdr:colOff>1133475</xdr:colOff>
                    <xdr:row>10</xdr:row>
                    <xdr:rowOff>66675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tabColor indexed="11"/>
  </sheetPr>
  <dimension ref="A1:M38"/>
  <sheetViews>
    <sheetView zoomScaleNormal="100" workbookViewId="0">
      <selection sqref="A1:M1"/>
    </sheetView>
  </sheetViews>
  <sheetFormatPr defaultColWidth="9.140625" defaultRowHeight="12.75"/>
  <cols>
    <col min="1" max="1" width="7.5703125" style="8" customWidth="1"/>
    <col min="2" max="2" width="13.140625" style="8" customWidth="1"/>
    <col min="3" max="3" width="9.85546875" style="8" customWidth="1"/>
    <col min="4" max="4" width="4.85546875" style="8" customWidth="1"/>
    <col min="5" max="6" width="8.85546875" style="8" customWidth="1"/>
    <col min="7" max="7" width="6.5703125" style="8" customWidth="1"/>
    <col min="8" max="8" width="14.5703125" style="8" customWidth="1"/>
    <col min="9" max="9" width="11.42578125" style="8" customWidth="1"/>
    <col min="10" max="11" width="6.5703125" style="8" customWidth="1"/>
    <col min="12" max="12" width="10.42578125" style="8" customWidth="1"/>
    <col min="13" max="13" width="13.42578125" style="8" customWidth="1"/>
    <col min="14" max="16384" width="9.140625" style="8"/>
  </cols>
  <sheetData>
    <row r="1" spans="1:13" ht="57" customHeight="1" thickBot="1">
      <c r="A1" s="1214" t="s">
        <v>255</v>
      </c>
      <c r="B1" s="1263"/>
      <c r="C1" s="1263"/>
      <c r="D1" s="1263"/>
      <c r="E1" s="1263"/>
      <c r="F1" s="1263"/>
      <c r="G1" s="1263"/>
      <c r="H1" s="1263"/>
      <c r="I1" s="1263"/>
      <c r="J1" s="1263"/>
      <c r="K1" s="1263"/>
      <c r="L1" s="1263"/>
      <c r="M1" s="1264"/>
    </row>
    <row r="2" spans="1:13" s="178" customFormat="1" ht="17.25" customHeight="1">
      <c r="A2" s="426"/>
      <c r="B2" s="19"/>
      <c r="C2" s="19"/>
      <c r="D2" s="19"/>
      <c r="E2" s="19"/>
      <c r="F2" s="19"/>
      <c r="G2" s="19"/>
      <c r="H2" s="19"/>
      <c r="I2" s="19"/>
      <c r="J2" s="19"/>
      <c r="K2" s="19"/>
      <c r="L2" s="19"/>
      <c r="M2" s="795"/>
    </row>
    <row r="3" spans="1:13" s="178" customFormat="1" ht="11.25" customHeight="1">
      <c r="A3" s="771" t="s">
        <v>39</v>
      </c>
      <c r="B3" s="180"/>
      <c r="C3" s="180"/>
      <c r="D3" s="181"/>
      <c r="E3" s="179" t="s">
        <v>40</v>
      </c>
      <c r="F3" s="180"/>
      <c r="G3" s="180"/>
      <c r="H3" s="180"/>
      <c r="I3" s="181"/>
      <c r="J3" s="179" t="s">
        <v>15</v>
      </c>
      <c r="K3" s="180"/>
      <c r="L3" s="179" t="s">
        <v>16</v>
      </c>
      <c r="M3" s="796"/>
    </row>
    <row r="4" spans="1:13" s="17" customFormat="1">
      <c r="A4" s="797"/>
      <c r="B4" s="182"/>
      <c r="C4" s="182"/>
      <c r="D4" s="183"/>
      <c r="E4" s="1261"/>
      <c r="F4" s="1262"/>
      <c r="G4" s="1262"/>
      <c r="H4" s="184"/>
      <c r="I4" s="185"/>
      <c r="J4" s="1274"/>
      <c r="K4" s="1275"/>
      <c r="L4" s="1274"/>
      <c r="M4" s="1276"/>
    </row>
    <row r="5" spans="1:13" s="178" customFormat="1" ht="11.25">
      <c r="A5" s="771" t="s">
        <v>41</v>
      </c>
      <c r="B5" s="180"/>
      <c r="C5" s="180"/>
      <c r="D5" s="181"/>
      <c r="E5" s="179" t="s">
        <v>9</v>
      </c>
      <c r="F5" s="180"/>
      <c r="G5" s="180"/>
      <c r="H5" s="180"/>
      <c r="I5" s="181"/>
      <c r="J5" s="179" t="s">
        <v>42</v>
      </c>
      <c r="K5" s="180"/>
      <c r="L5" s="180"/>
      <c r="M5" s="796"/>
    </row>
    <row r="6" spans="1:13" s="17" customFormat="1">
      <c r="A6" s="798">
        <f>INTRO!D35</f>
        <v>0</v>
      </c>
      <c r="B6" s="182"/>
      <c r="C6" s="182"/>
      <c r="D6" s="186"/>
      <c r="E6" s="187"/>
      <c r="F6" s="182"/>
      <c r="G6" s="182"/>
      <c r="H6" s="182"/>
      <c r="I6" s="183"/>
      <c r="J6" s="188"/>
      <c r="K6" s="189"/>
      <c r="L6" s="189"/>
      <c r="M6" s="799"/>
    </row>
    <row r="7" spans="1:13" s="178" customFormat="1" ht="11.25">
      <c r="A7" s="771" t="s">
        <v>43</v>
      </c>
      <c r="B7" s="180"/>
      <c r="C7" s="180"/>
      <c r="D7" s="181"/>
      <c r="E7" s="179" t="s">
        <v>44</v>
      </c>
      <c r="F7" s="180"/>
      <c r="G7" s="180"/>
      <c r="H7" s="180"/>
      <c r="I7" s="181"/>
      <c r="J7" s="179" t="s">
        <v>45</v>
      </c>
      <c r="K7" s="180"/>
      <c r="L7" s="180"/>
      <c r="M7" s="796"/>
    </row>
    <row r="8" spans="1:13" s="17" customFormat="1">
      <c r="A8" s="798">
        <f>INTRO!D34</f>
        <v>0</v>
      </c>
      <c r="B8" s="182"/>
      <c r="C8" s="182"/>
      <c r="D8" s="183"/>
      <c r="E8" s="190"/>
      <c r="F8" s="191"/>
      <c r="G8" s="182"/>
      <c r="H8" s="182"/>
      <c r="I8" s="183"/>
      <c r="J8" s="188"/>
      <c r="K8" s="189"/>
      <c r="L8" s="189"/>
      <c r="M8" s="799"/>
    </row>
    <row r="9" spans="1:13" s="178" customFormat="1" ht="11.25">
      <c r="A9" s="771" t="s">
        <v>46</v>
      </c>
      <c r="B9" s="180"/>
      <c r="C9" s="179" t="s">
        <v>256</v>
      </c>
      <c r="D9" s="181"/>
      <c r="E9" s="179" t="s">
        <v>47</v>
      </c>
      <c r="F9" s="180"/>
      <c r="G9" s="180"/>
      <c r="H9" s="180"/>
      <c r="I9" s="181"/>
      <c r="J9" s="179" t="s">
        <v>47</v>
      </c>
      <c r="K9" s="180"/>
      <c r="L9" s="180"/>
      <c r="M9" s="796"/>
    </row>
    <row r="10" spans="1:13" s="17" customFormat="1">
      <c r="A10" s="797"/>
      <c r="B10" s="182"/>
      <c r="C10" s="1269">
        <f>INTRO!D42</f>
        <v>0</v>
      </c>
      <c r="D10" s="1270"/>
      <c r="E10" s="190"/>
      <c r="F10" s="191"/>
      <c r="G10" s="182"/>
      <c r="H10" s="182"/>
      <c r="I10" s="183"/>
      <c r="J10" s="188"/>
      <c r="K10" s="189"/>
      <c r="L10" s="189"/>
      <c r="M10" s="799"/>
    </row>
    <row r="11" spans="1:13" s="171" customFormat="1" ht="9.75" customHeight="1">
      <c r="A11" s="1231" t="s">
        <v>257</v>
      </c>
      <c r="B11" s="1226" t="s">
        <v>258</v>
      </c>
      <c r="C11" s="1226" t="s">
        <v>259</v>
      </c>
      <c r="D11" s="1240" t="s">
        <v>6</v>
      </c>
      <c r="E11" s="1241"/>
      <c r="F11" s="1267"/>
      <c r="G11" s="1226" t="s">
        <v>260</v>
      </c>
      <c r="H11" s="1240" t="s">
        <v>48</v>
      </c>
      <c r="I11" s="1241"/>
      <c r="J11" s="1241"/>
      <c r="K11" s="1241"/>
      <c r="L11" s="1267"/>
      <c r="M11" s="1271" t="s">
        <v>261</v>
      </c>
    </row>
    <row r="12" spans="1:13" s="171" customFormat="1" ht="9.75" customHeight="1">
      <c r="A12" s="1232"/>
      <c r="B12" s="1227"/>
      <c r="C12" s="1227"/>
      <c r="D12" s="1243"/>
      <c r="E12" s="1244"/>
      <c r="F12" s="1268"/>
      <c r="G12" s="1227"/>
      <c r="H12" s="1243"/>
      <c r="I12" s="1244"/>
      <c r="J12" s="1244"/>
      <c r="K12" s="1244"/>
      <c r="L12" s="1268"/>
      <c r="M12" s="1272"/>
    </row>
    <row r="13" spans="1:13" s="171" customFormat="1" ht="9.75" customHeight="1">
      <c r="A13" s="1232"/>
      <c r="B13" s="1227"/>
      <c r="C13" s="1227"/>
      <c r="D13" s="1265" t="s">
        <v>52</v>
      </c>
      <c r="E13" s="1265" t="s">
        <v>53</v>
      </c>
      <c r="F13" s="1265" t="s">
        <v>7</v>
      </c>
      <c r="G13" s="1227"/>
      <c r="H13" s="142" t="s">
        <v>49</v>
      </c>
      <c r="I13" s="139" t="s">
        <v>50</v>
      </c>
      <c r="J13" s="192" t="s">
        <v>51</v>
      </c>
      <c r="K13" s="193"/>
      <c r="L13" s="1226" t="s">
        <v>262</v>
      </c>
      <c r="M13" s="1272"/>
    </row>
    <row r="14" spans="1:13" s="171" customFormat="1" ht="9.75" customHeight="1">
      <c r="A14" s="1232"/>
      <c r="B14" s="1227"/>
      <c r="C14" s="1227"/>
      <c r="D14" s="1277"/>
      <c r="E14" s="1277"/>
      <c r="F14" s="1277"/>
      <c r="G14" s="1227"/>
      <c r="H14" s="142" t="s">
        <v>54</v>
      </c>
      <c r="I14" s="142" t="s">
        <v>55</v>
      </c>
      <c r="J14" s="1265" t="s">
        <v>56</v>
      </c>
      <c r="K14" s="1265" t="s">
        <v>57</v>
      </c>
      <c r="L14" s="1227"/>
      <c r="M14" s="1272"/>
    </row>
    <row r="15" spans="1:13" s="171" customFormat="1" ht="9.75" customHeight="1">
      <c r="A15" s="1233"/>
      <c r="B15" s="1228"/>
      <c r="C15" s="1228"/>
      <c r="D15" s="1266"/>
      <c r="E15" s="1266"/>
      <c r="F15" s="1266"/>
      <c r="G15" s="1228"/>
      <c r="H15" s="145" t="s">
        <v>10</v>
      </c>
      <c r="I15" s="145" t="s">
        <v>58</v>
      </c>
      <c r="J15" s="1266"/>
      <c r="K15" s="1266"/>
      <c r="L15" s="1228"/>
      <c r="M15" s="1273"/>
    </row>
    <row r="16" spans="1:13">
      <c r="A16" s="785"/>
      <c r="B16" s="146"/>
      <c r="C16" s="146"/>
      <c r="D16" s="147"/>
      <c r="E16" s="146"/>
      <c r="F16" s="146"/>
      <c r="G16" s="146"/>
      <c r="H16" s="146"/>
      <c r="I16" s="147"/>
      <c r="J16" s="147"/>
      <c r="K16" s="147"/>
      <c r="L16" s="147"/>
      <c r="M16" s="800"/>
    </row>
    <row r="17" spans="1:13">
      <c r="A17" s="785"/>
      <c r="B17" s="146"/>
      <c r="C17" s="146"/>
      <c r="D17" s="147"/>
      <c r="E17" s="146"/>
      <c r="F17" s="146"/>
      <c r="G17" s="146"/>
      <c r="H17" s="146"/>
      <c r="I17" s="147"/>
      <c r="J17" s="147"/>
      <c r="K17" s="147"/>
      <c r="L17" s="147"/>
      <c r="M17" s="800"/>
    </row>
    <row r="18" spans="1:13">
      <c r="A18" s="785"/>
      <c r="B18" s="146"/>
      <c r="C18" s="146"/>
      <c r="D18" s="147"/>
      <c r="E18" s="146"/>
      <c r="F18" s="146"/>
      <c r="G18" s="146"/>
      <c r="H18" s="146"/>
      <c r="I18" s="147"/>
      <c r="J18" s="147"/>
      <c r="K18" s="147"/>
      <c r="L18" s="147"/>
      <c r="M18" s="800"/>
    </row>
    <row r="19" spans="1:13">
      <c r="A19" s="785"/>
      <c r="B19" s="146"/>
      <c r="C19" s="146"/>
      <c r="D19" s="147"/>
      <c r="E19" s="146"/>
      <c r="F19" s="146"/>
      <c r="G19" s="146"/>
      <c r="H19" s="146"/>
      <c r="I19" s="147"/>
      <c r="J19" s="147"/>
      <c r="K19" s="147"/>
      <c r="L19" s="147"/>
      <c r="M19" s="800"/>
    </row>
    <row r="20" spans="1:13">
      <c r="A20" s="785"/>
      <c r="B20" s="146"/>
      <c r="C20" s="146"/>
      <c r="D20" s="147"/>
      <c r="E20" s="146"/>
      <c r="F20" s="146"/>
      <c r="G20" s="146"/>
      <c r="H20" s="146"/>
      <c r="I20" s="147"/>
      <c r="J20" s="147"/>
      <c r="K20" s="147"/>
      <c r="L20" s="147"/>
      <c r="M20" s="800"/>
    </row>
    <row r="21" spans="1:13">
      <c r="A21" s="785"/>
      <c r="B21" s="146"/>
      <c r="C21" s="146"/>
      <c r="D21" s="147"/>
      <c r="E21" s="146"/>
      <c r="F21" s="146"/>
      <c r="G21" s="146"/>
      <c r="H21" s="146"/>
      <c r="I21" s="147"/>
      <c r="J21" s="147"/>
      <c r="K21" s="147"/>
      <c r="L21" s="147"/>
      <c r="M21" s="800"/>
    </row>
    <row r="22" spans="1:13">
      <c r="A22" s="785"/>
      <c r="B22" s="146"/>
      <c r="C22" s="146"/>
      <c r="D22" s="147"/>
      <c r="E22" s="146"/>
      <c r="F22" s="146"/>
      <c r="G22" s="146"/>
      <c r="H22" s="146"/>
      <c r="I22" s="147"/>
      <c r="J22" s="147"/>
      <c r="K22" s="147"/>
      <c r="L22" s="147"/>
      <c r="M22" s="800"/>
    </row>
    <row r="23" spans="1:13">
      <c r="A23" s="785"/>
      <c r="B23" s="146"/>
      <c r="C23" s="146"/>
      <c r="D23" s="147"/>
      <c r="E23" s="146"/>
      <c r="F23" s="146"/>
      <c r="G23" s="146"/>
      <c r="H23" s="146"/>
      <c r="I23" s="147"/>
      <c r="J23" s="147"/>
      <c r="K23" s="147"/>
      <c r="L23" s="147"/>
      <c r="M23" s="800"/>
    </row>
    <row r="24" spans="1:13">
      <c r="A24" s="785"/>
      <c r="B24" s="146"/>
      <c r="C24" s="146"/>
      <c r="D24" s="147"/>
      <c r="E24" s="146"/>
      <c r="F24" s="146"/>
      <c r="G24" s="146"/>
      <c r="H24" s="146"/>
      <c r="I24" s="147"/>
      <c r="J24" s="147"/>
      <c r="K24" s="147"/>
      <c r="L24" s="147"/>
      <c r="M24" s="800"/>
    </row>
    <row r="25" spans="1:13">
      <c r="A25" s="785"/>
      <c r="B25" s="146"/>
      <c r="C25" s="146"/>
      <c r="D25" s="147"/>
      <c r="E25" s="146"/>
      <c r="F25" s="146"/>
      <c r="G25" s="146"/>
      <c r="H25" s="146"/>
      <c r="I25" s="147"/>
      <c r="J25" s="147"/>
      <c r="K25" s="147"/>
      <c r="L25" s="147"/>
      <c r="M25" s="800"/>
    </row>
    <row r="26" spans="1:13">
      <c r="A26" s="785"/>
      <c r="B26" s="146"/>
      <c r="C26" s="146"/>
      <c r="D26" s="147"/>
      <c r="E26" s="146"/>
      <c r="F26" s="146"/>
      <c r="G26" s="146"/>
      <c r="H26" s="146"/>
      <c r="I26" s="147"/>
      <c r="J26" s="147"/>
      <c r="K26" s="147"/>
      <c r="L26" s="147"/>
      <c r="M26" s="800"/>
    </row>
    <row r="27" spans="1:13">
      <c r="A27" s="785"/>
      <c r="B27" s="146"/>
      <c r="C27" s="146"/>
      <c r="D27" s="147"/>
      <c r="E27" s="146"/>
      <c r="F27" s="146"/>
      <c r="G27" s="146"/>
      <c r="H27" s="146"/>
      <c r="I27" s="147"/>
      <c r="J27" s="147"/>
      <c r="K27" s="147"/>
      <c r="L27" s="147"/>
      <c r="M27" s="800"/>
    </row>
    <row r="28" spans="1:13">
      <c r="A28" s="785"/>
      <c r="B28" s="146"/>
      <c r="C28" s="146"/>
      <c r="D28" s="147"/>
      <c r="E28" s="146"/>
      <c r="F28" s="146"/>
      <c r="G28" s="146"/>
      <c r="H28" s="146"/>
      <c r="I28" s="147"/>
      <c r="J28" s="147"/>
      <c r="K28" s="147"/>
      <c r="L28" s="147"/>
      <c r="M28" s="800"/>
    </row>
    <row r="29" spans="1:13">
      <c r="A29" s="785"/>
      <c r="B29" s="146"/>
      <c r="C29" s="146"/>
      <c r="D29" s="147"/>
      <c r="E29" s="146"/>
      <c r="F29" s="146"/>
      <c r="G29" s="146"/>
      <c r="H29" s="146"/>
      <c r="I29" s="147"/>
      <c r="J29" s="147"/>
      <c r="K29" s="147"/>
      <c r="L29" s="147"/>
      <c r="M29" s="800"/>
    </row>
    <row r="30" spans="1:13">
      <c r="A30" s="785"/>
      <c r="B30" s="146"/>
      <c r="C30" s="146"/>
      <c r="D30" s="147"/>
      <c r="E30" s="146"/>
      <c r="F30" s="146"/>
      <c r="G30" s="146"/>
      <c r="H30" s="146"/>
      <c r="I30" s="147"/>
      <c r="J30" s="147"/>
      <c r="K30" s="147"/>
      <c r="L30" s="147"/>
      <c r="M30" s="800"/>
    </row>
    <row r="31" spans="1:13">
      <c r="A31" s="785"/>
      <c r="B31" s="146"/>
      <c r="C31" s="146"/>
      <c r="D31" s="147"/>
      <c r="E31" s="146"/>
      <c r="F31" s="146"/>
      <c r="G31" s="146"/>
      <c r="H31" s="146"/>
      <c r="I31" s="147"/>
      <c r="J31" s="147"/>
      <c r="K31" s="147"/>
      <c r="L31" s="147"/>
      <c r="M31" s="800"/>
    </row>
    <row r="32" spans="1:13">
      <c r="A32" s="785"/>
      <c r="B32" s="146"/>
      <c r="C32" s="146"/>
      <c r="D32" s="147"/>
      <c r="E32" s="146"/>
      <c r="F32" s="146"/>
      <c r="G32" s="146"/>
      <c r="H32" s="146"/>
      <c r="I32" s="147"/>
      <c r="J32" s="147"/>
      <c r="K32" s="147"/>
      <c r="L32" s="147"/>
      <c r="M32" s="800"/>
    </row>
    <row r="33" spans="1:13">
      <c r="A33" s="785"/>
      <c r="B33" s="146"/>
      <c r="C33" s="146"/>
      <c r="D33" s="147"/>
      <c r="E33" s="146"/>
      <c r="F33" s="146"/>
      <c r="G33" s="146"/>
      <c r="H33" s="146"/>
      <c r="I33" s="147"/>
      <c r="J33" s="147"/>
      <c r="K33" s="147"/>
      <c r="L33" s="147"/>
      <c r="M33" s="800"/>
    </row>
    <row r="34" spans="1:13">
      <c r="A34" s="785"/>
      <c r="B34" s="146"/>
      <c r="C34" s="146"/>
      <c r="D34" s="147"/>
      <c r="E34" s="146"/>
      <c r="F34" s="146"/>
      <c r="G34" s="146"/>
      <c r="H34" s="146"/>
      <c r="I34" s="147"/>
      <c r="J34" s="147"/>
      <c r="K34" s="147"/>
      <c r="L34" s="147"/>
      <c r="M34" s="800"/>
    </row>
    <row r="35" spans="1:13">
      <c r="A35" s="785"/>
      <c r="B35" s="146"/>
      <c r="C35" s="146"/>
      <c r="D35" s="147"/>
      <c r="E35" s="146"/>
      <c r="F35" s="146"/>
      <c r="G35" s="146"/>
      <c r="H35" s="146"/>
      <c r="I35" s="147"/>
      <c r="J35" s="147"/>
      <c r="K35" s="147"/>
      <c r="L35" s="147"/>
      <c r="M35" s="800"/>
    </row>
    <row r="36" spans="1:13">
      <c r="A36" s="785"/>
      <c r="B36" s="146"/>
      <c r="C36" s="146"/>
      <c r="D36" s="147"/>
      <c r="E36" s="146"/>
      <c r="F36" s="146"/>
      <c r="G36" s="146"/>
      <c r="H36" s="146"/>
      <c r="I36" s="147"/>
      <c r="J36" s="147"/>
      <c r="K36" s="147"/>
      <c r="L36" s="147"/>
      <c r="M36" s="800"/>
    </row>
    <row r="37" spans="1:13">
      <c r="A37" s="785"/>
      <c r="B37" s="146"/>
      <c r="C37" s="146"/>
      <c r="D37" s="147"/>
      <c r="E37" s="146"/>
      <c r="F37" s="146"/>
      <c r="G37" s="146"/>
      <c r="H37" s="146"/>
      <c r="I37" s="147"/>
      <c r="J37" s="147"/>
      <c r="K37" s="147"/>
      <c r="L37" s="147"/>
      <c r="M37" s="800"/>
    </row>
    <row r="38" spans="1:13" ht="13.5" thickBot="1">
      <c r="A38" s="787"/>
      <c r="B38" s="788"/>
      <c r="C38" s="788"/>
      <c r="D38" s="789"/>
      <c r="E38" s="788"/>
      <c r="F38" s="788"/>
      <c r="G38" s="788"/>
      <c r="H38" s="788"/>
      <c r="I38" s="789"/>
      <c r="J38" s="789"/>
      <c r="K38" s="789"/>
      <c r="L38" s="789"/>
      <c r="M38" s="801"/>
    </row>
  </sheetData>
  <customSheetViews>
    <customSheetView guid="{4386EC60-C10A-4757-8A9B-A7E03A340F6B}" showPageBreaks="1">
      <selection activeCell="O29" sqref="O29"/>
      <pageMargins left="0.25" right="0.25" top="0.41" bottom="0.68" header="0.17" footer="0.16"/>
      <printOptions horizontalCentered="1" verticalCentered="1"/>
      <pageSetup scale="89" orientation="landscape" r:id="rId1"/>
      <headerFooter alignWithMargins="0">
        <oddFooter xml:space="preserve">&amp;L&amp;P of &amp;N&amp;RPPAP: Revision 1.4
Date: 4/12/12
</oddFooter>
      </headerFooter>
    </customSheetView>
  </customSheetViews>
  <mergeCells count="18">
    <mergeCell ref="G11:G15"/>
    <mergeCell ref="J14:J15"/>
    <mergeCell ref="E4:G4"/>
    <mergeCell ref="A1:M1"/>
    <mergeCell ref="A11:A15"/>
    <mergeCell ref="B11:B15"/>
    <mergeCell ref="K14:K15"/>
    <mergeCell ref="L13:L15"/>
    <mergeCell ref="D11:F12"/>
    <mergeCell ref="H11:L12"/>
    <mergeCell ref="C10:D10"/>
    <mergeCell ref="M11:M15"/>
    <mergeCell ref="J4:K4"/>
    <mergeCell ref="L4:M4"/>
    <mergeCell ref="C11:C15"/>
    <mergeCell ref="D13:D15"/>
    <mergeCell ref="E13:E15"/>
    <mergeCell ref="F13:F15"/>
  </mergeCells>
  <phoneticPr fontId="27" type="noConversion"/>
  <printOptions horizontalCentered="1"/>
  <pageMargins left="0.25" right="0.25" top="0.41" bottom="0.68" header="0.17" footer="0.16"/>
  <pageSetup orientation="landscape" r:id="rId2"/>
  <headerFooter alignWithMargins="0">
    <oddFooter xml:space="preserve">&amp;L&amp;P of &amp;N&amp;RPPAP: Revision 1.5
Date: 11/01/12 </oddFooter>
  </headerFooter>
  <customProperties>
    <customPr name="Ibp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62467" r:id="rId6" name="Check Box 3">
              <controlPr locked="0" defaultSize="0" autoFill="0" autoLine="0" autoPict="0">
                <anchor moveWithCells="1">
                  <from>
                    <xdr:col>0</xdr:col>
                    <xdr:colOff>38100</xdr:colOff>
                    <xdr:row>1</xdr:row>
                    <xdr:rowOff>0</xdr:rowOff>
                  </from>
                  <to>
                    <xdr:col>1</xdr:col>
                    <xdr:colOff>600075</xdr:colOff>
                    <xdr:row>1</xdr:row>
                    <xdr:rowOff>219075</xdr:rowOff>
                  </to>
                </anchor>
              </controlPr>
            </control>
          </mc:Choice>
        </mc:AlternateContent>
        <mc:AlternateContent xmlns:mc="http://schemas.openxmlformats.org/markup-compatibility/2006">
          <mc:Choice Requires="x14">
            <control shapeId="62468" r:id="rId7" name="Check Box 4">
              <controlPr locked="0" defaultSize="0" autoFill="0" autoLine="0" autoPict="0">
                <anchor moveWithCells="1">
                  <from>
                    <xdr:col>1</xdr:col>
                    <xdr:colOff>409575</xdr:colOff>
                    <xdr:row>1</xdr:row>
                    <xdr:rowOff>0</xdr:rowOff>
                  </from>
                  <to>
                    <xdr:col>3</xdr:col>
                    <xdr:colOff>0</xdr:colOff>
                    <xdr:row>1</xdr:row>
                    <xdr:rowOff>219075</xdr:rowOff>
                  </to>
                </anchor>
              </controlPr>
            </control>
          </mc:Choice>
        </mc:AlternateContent>
        <mc:AlternateContent xmlns:mc="http://schemas.openxmlformats.org/markup-compatibility/2006">
          <mc:Choice Requires="x14">
            <control shapeId="62469" r:id="rId8" name="Check Box 5">
              <controlPr locked="0" defaultSize="0" autoFill="0" autoLine="0" autoPict="0">
                <anchor moveWithCells="1">
                  <from>
                    <xdr:col>2</xdr:col>
                    <xdr:colOff>533400</xdr:colOff>
                    <xdr:row>1</xdr:row>
                    <xdr:rowOff>0</xdr:rowOff>
                  </from>
                  <to>
                    <xdr:col>5</xdr:col>
                    <xdr:colOff>257175</xdr:colOff>
                    <xdr:row>1</xdr:row>
                    <xdr:rowOff>219075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5">
    <tabColor indexed="11"/>
  </sheetPr>
  <dimension ref="A1:V49"/>
  <sheetViews>
    <sheetView zoomScaleNormal="100" workbookViewId="0">
      <selection sqref="A1:L1"/>
    </sheetView>
  </sheetViews>
  <sheetFormatPr defaultColWidth="9.140625" defaultRowHeight="12.75"/>
  <cols>
    <col min="1" max="1" width="4.5703125" style="8" customWidth="1"/>
    <col min="2" max="2" width="13.5703125" style="8" customWidth="1"/>
    <col min="3" max="3" width="8" style="8" customWidth="1"/>
    <col min="4" max="5" width="8.5703125" style="13" customWidth="1"/>
    <col min="6" max="6" width="12.5703125" style="8" customWidth="1"/>
    <col min="7" max="7" width="6.5703125" style="8" customWidth="1"/>
    <col min="8" max="8" width="12.5703125" style="18" customWidth="1"/>
    <col min="9" max="10" width="12.5703125" style="8" customWidth="1"/>
    <col min="11" max="12" width="3.5703125" style="8" customWidth="1"/>
    <col min="13" max="16384" width="9.140625" style="8"/>
  </cols>
  <sheetData>
    <row r="1" spans="1:15" ht="57" customHeight="1" thickBot="1">
      <c r="A1" s="921" t="s">
        <v>751</v>
      </c>
      <c r="B1" s="922"/>
      <c r="C1" s="922"/>
      <c r="D1" s="922"/>
      <c r="E1" s="922"/>
      <c r="F1" s="922"/>
      <c r="G1" s="922"/>
      <c r="H1" s="922"/>
      <c r="I1" s="922"/>
      <c r="J1" s="922"/>
      <c r="K1" s="922"/>
      <c r="L1" s="923"/>
    </row>
    <row r="2" spans="1:15" ht="12" customHeight="1">
      <c r="A2" s="67" t="s">
        <v>104</v>
      </c>
      <c r="B2" s="68"/>
      <c r="C2" s="1130">
        <f>INTRO!$D$41</f>
        <v>0</v>
      </c>
      <c r="D2" s="1130"/>
      <c r="E2" s="1130"/>
      <c r="F2" s="1130"/>
      <c r="G2" s="1130"/>
      <c r="H2" s="46" t="s">
        <v>5</v>
      </c>
      <c r="I2" s="1116">
        <f>INTRO!$D$35</f>
        <v>0</v>
      </c>
      <c r="J2" s="1116"/>
      <c r="K2" s="1116"/>
      <c r="L2" s="1117"/>
      <c r="N2" s="19"/>
      <c r="O2" s="10"/>
    </row>
    <row r="3" spans="1:15" ht="13.5" thickBot="1">
      <c r="A3" s="70" t="s">
        <v>115</v>
      </c>
      <c r="B3" s="69"/>
      <c r="C3" s="1131">
        <f>INTRO!$D$42</f>
        <v>0</v>
      </c>
      <c r="D3" s="1131"/>
      <c r="E3" s="1131"/>
      <c r="F3" s="1131"/>
      <c r="G3" s="1131"/>
      <c r="H3" s="65" t="s">
        <v>106</v>
      </c>
      <c r="I3" s="1120">
        <f>INTRO!$D$34</f>
        <v>0</v>
      </c>
      <c r="J3" s="1120"/>
      <c r="K3" s="1120"/>
      <c r="L3" s="1121"/>
      <c r="N3" s="11"/>
      <c r="O3" s="11"/>
    </row>
    <row r="4" spans="1:15" s="11" customFormat="1" ht="13.5" thickBot="1">
      <c r="A4" s="766"/>
      <c r="B4" s="10"/>
      <c r="C4" s="73"/>
      <c r="D4" s="73"/>
      <c r="E4" s="73"/>
      <c r="F4" s="73"/>
      <c r="G4" s="73"/>
      <c r="H4" s="66"/>
      <c r="I4" s="74"/>
      <c r="J4" s="74"/>
      <c r="K4" s="74"/>
      <c r="L4" s="767"/>
    </row>
    <row r="5" spans="1:15" ht="12.75" customHeight="1">
      <c r="A5" s="1294"/>
      <c r="B5" s="1295"/>
      <c r="C5" s="1295"/>
      <c r="D5" s="1288"/>
      <c r="E5" s="1288"/>
      <c r="F5" s="1288"/>
      <c r="G5" s="1289"/>
      <c r="H5" s="1291" t="s">
        <v>103</v>
      </c>
      <c r="I5" s="1129"/>
      <c r="J5" s="1129"/>
      <c r="K5" s="1118">
        <f>INTRO!$D$36</f>
        <v>0</v>
      </c>
      <c r="L5" s="1119"/>
      <c r="N5" s="19"/>
      <c r="O5" s="10"/>
    </row>
    <row r="6" spans="1:15" ht="13.5" thickBot="1">
      <c r="A6" s="526"/>
      <c r="B6" s="1292"/>
      <c r="C6" s="1292"/>
      <c r="D6" s="1292"/>
      <c r="E6" s="1292"/>
      <c r="F6" s="1292"/>
      <c r="G6" s="1293"/>
      <c r="H6" s="1290" t="s">
        <v>117</v>
      </c>
      <c r="I6" s="1134"/>
      <c r="J6" s="1134"/>
      <c r="K6" s="1122"/>
      <c r="L6" s="1123"/>
    </row>
    <row r="7" spans="1:15" ht="15" customHeight="1">
      <c r="A7" s="820" t="s">
        <v>754</v>
      </c>
      <c r="B7" s="524"/>
      <c r="C7" s="108"/>
      <c r="D7" s="108"/>
      <c r="E7" s="108"/>
      <c r="F7" s="108"/>
      <c r="G7" s="108"/>
      <c r="H7" s="64"/>
      <c r="I7" s="64"/>
      <c r="J7" s="64"/>
      <c r="K7" s="108"/>
      <c r="L7" s="769"/>
    </row>
    <row r="8" spans="1:15" ht="15" customHeight="1">
      <c r="A8" s="820"/>
      <c r="B8" s="525" t="s">
        <v>750</v>
      </c>
      <c r="C8" s="108"/>
      <c r="D8" s="108"/>
      <c r="E8" s="108"/>
      <c r="F8" s="108"/>
      <c r="G8" s="108"/>
      <c r="H8" s="64"/>
      <c r="I8" s="64"/>
      <c r="J8" s="64"/>
      <c r="K8" s="108"/>
      <c r="L8" s="769"/>
    </row>
    <row r="9" spans="1:15" ht="15" customHeight="1" thickBot="1">
      <c r="A9" s="820"/>
      <c r="B9" s="525" t="s">
        <v>852</v>
      </c>
      <c r="C9" s="108"/>
      <c r="D9" s="108"/>
      <c r="E9" s="108"/>
      <c r="F9" s="108"/>
      <c r="G9" s="108"/>
      <c r="H9" s="64"/>
      <c r="I9" s="64"/>
      <c r="J9" s="64"/>
      <c r="K9" s="108"/>
      <c r="L9" s="769"/>
    </row>
    <row r="10" spans="1:15" ht="18.75" customHeight="1" thickBot="1">
      <c r="A10" s="1278" t="s">
        <v>752</v>
      </c>
      <c r="B10" s="1279"/>
      <c r="C10" s="1279"/>
      <c r="D10" s="1279"/>
      <c r="E10" s="1279"/>
      <c r="F10" s="1279"/>
      <c r="G10" s="1279"/>
      <c r="H10" s="1279"/>
      <c r="I10" s="1279"/>
      <c r="J10" s="1279"/>
      <c r="K10" s="1279"/>
      <c r="L10" s="1280"/>
    </row>
    <row r="11" spans="1:15" s="20" customFormat="1">
      <c r="A11" s="1183"/>
      <c r="B11" s="1281"/>
      <c r="C11" s="1281"/>
      <c r="D11" s="1281"/>
      <c r="E11" s="1281"/>
      <c r="F11" s="1281"/>
      <c r="G11" s="1281"/>
      <c r="H11" s="1281"/>
      <c r="I11" s="1281"/>
      <c r="J11" s="1281"/>
      <c r="K11" s="1281"/>
      <c r="L11" s="1282"/>
    </row>
    <row r="12" spans="1:15" s="26" customFormat="1" ht="15">
      <c r="A12" s="1283"/>
      <c r="B12" s="1284"/>
      <c r="C12" s="1284"/>
      <c r="D12" s="1284"/>
      <c r="E12" s="1284"/>
      <c r="F12" s="1284"/>
      <c r="G12" s="1284"/>
      <c r="H12" s="1284"/>
      <c r="I12" s="1284"/>
      <c r="J12" s="1284"/>
      <c r="K12" s="1284"/>
      <c r="L12" s="1285"/>
    </row>
    <row r="13" spans="1:15" s="26" customFormat="1" ht="15">
      <c r="A13" s="1283"/>
      <c r="B13" s="1284"/>
      <c r="C13" s="1284"/>
      <c r="D13" s="1284"/>
      <c r="E13" s="1284"/>
      <c r="F13" s="1284"/>
      <c r="G13" s="1284"/>
      <c r="H13" s="1284"/>
      <c r="I13" s="1284"/>
      <c r="J13" s="1284"/>
      <c r="K13" s="1284"/>
      <c r="L13" s="1285"/>
    </row>
    <row r="14" spans="1:15" s="26" customFormat="1" ht="15">
      <c r="A14" s="1283"/>
      <c r="B14" s="1284"/>
      <c r="C14" s="1284"/>
      <c r="D14" s="1284"/>
      <c r="E14" s="1284"/>
      <c r="F14" s="1284"/>
      <c r="G14" s="1284"/>
      <c r="H14" s="1284"/>
      <c r="I14" s="1284"/>
      <c r="J14" s="1284"/>
      <c r="K14" s="1284"/>
      <c r="L14" s="1285"/>
    </row>
    <row r="15" spans="1:15" s="26" customFormat="1" ht="15">
      <c r="A15" s="1283"/>
      <c r="B15" s="1284"/>
      <c r="C15" s="1284"/>
      <c r="D15" s="1284"/>
      <c r="E15" s="1284"/>
      <c r="F15" s="1284"/>
      <c r="G15" s="1284"/>
      <c r="H15" s="1284"/>
      <c r="I15" s="1284"/>
      <c r="J15" s="1284"/>
      <c r="K15" s="1284"/>
      <c r="L15" s="1285"/>
    </row>
    <row r="16" spans="1:15" s="26" customFormat="1" ht="15">
      <c r="A16" s="1283"/>
      <c r="B16" s="1284"/>
      <c r="C16" s="1284"/>
      <c r="D16" s="1284"/>
      <c r="E16" s="1284"/>
      <c r="F16" s="1284"/>
      <c r="G16" s="1284"/>
      <c r="H16" s="1284"/>
      <c r="I16" s="1284"/>
      <c r="J16" s="1284"/>
      <c r="K16" s="1284"/>
      <c r="L16" s="1285"/>
    </row>
    <row r="17" spans="1:12" s="26" customFormat="1" ht="15">
      <c r="A17" s="1283"/>
      <c r="B17" s="1284"/>
      <c r="C17" s="1284"/>
      <c r="D17" s="1284"/>
      <c r="E17" s="1284"/>
      <c r="F17" s="1284"/>
      <c r="G17" s="1284"/>
      <c r="H17" s="1284"/>
      <c r="I17" s="1284"/>
      <c r="J17" s="1284"/>
      <c r="K17" s="1284"/>
      <c r="L17" s="1285"/>
    </row>
    <row r="18" spans="1:12" s="26" customFormat="1" ht="15">
      <c r="A18" s="1283"/>
      <c r="B18" s="1284"/>
      <c r="C18" s="1284"/>
      <c r="D18" s="1284"/>
      <c r="E18" s="1284"/>
      <c r="F18" s="1284"/>
      <c r="G18" s="1284"/>
      <c r="H18" s="1284"/>
      <c r="I18" s="1284"/>
      <c r="J18" s="1284"/>
      <c r="K18" s="1284"/>
      <c r="L18" s="1285"/>
    </row>
    <row r="19" spans="1:12" s="26" customFormat="1" ht="15">
      <c r="A19" s="1283"/>
      <c r="B19" s="1284"/>
      <c r="C19" s="1284"/>
      <c r="D19" s="1284"/>
      <c r="E19" s="1284"/>
      <c r="F19" s="1284"/>
      <c r="G19" s="1284"/>
      <c r="H19" s="1284"/>
      <c r="I19" s="1284"/>
      <c r="J19" s="1284"/>
      <c r="K19" s="1284"/>
      <c r="L19" s="1285"/>
    </row>
    <row r="20" spans="1:12" s="26" customFormat="1" ht="15">
      <c r="A20" s="1283"/>
      <c r="B20" s="1284"/>
      <c r="C20" s="1284"/>
      <c r="D20" s="1284"/>
      <c r="E20" s="1284"/>
      <c r="F20" s="1284"/>
      <c r="G20" s="1284"/>
      <c r="H20" s="1284"/>
      <c r="I20" s="1284"/>
      <c r="J20" s="1284"/>
      <c r="K20" s="1284"/>
      <c r="L20" s="1285"/>
    </row>
    <row r="21" spans="1:12" s="26" customFormat="1" ht="15">
      <c r="A21" s="1283"/>
      <c r="B21" s="1284"/>
      <c r="C21" s="1284"/>
      <c r="D21" s="1284"/>
      <c r="E21" s="1284"/>
      <c r="F21" s="1284"/>
      <c r="G21" s="1284"/>
      <c r="H21" s="1284"/>
      <c r="I21" s="1284"/>
      <c r="J21" s="1284"/>
      <c r="K21" s="1284"/>
      <c r="L21" s="1285"/>
    </row>
    <row r="22" spans="1:12" s="26" customFormat="1" ht="15">
      <c r="A22" s="1283"/>
      <c r="B22" s="1284"/>
      <c r="C22" s="1284"/>
      <c r="D22" s="1284"/>
      <c r="E22" s="1284"/>
      <c r="F22" s="1284"/>
      <c r="G22" s="1284"/>
      <c r="H22" s="1284"/>
      <c r="I22" s="1284"/>
      <c r="J22" s="1284"/>
      <c r="K22" s="1284"/>
      <c r="L22" s="1285"/>
    </row>
    <row r="23" spans="1:12" s="26" customFormat="1" ht="15">
      <c r="A23" s="1283"/>
      <c r="B23" s="1284"/>
      <c r="C23" s="1284"/>
      <c r="D23" s="1284"/>
      <c r="E23" s="1284"/>
      <c r="F23" s="1284"/>
      <c r="G23" s="1284"/>
      <c r="H23" s="1284"/>
      <c r="I23" s="1284"/>
      <c r="J23" s="1284"/>
      <c r="K23" s="1284"/>
      <c r="L23" s="1285"/>
    </row>
    <row r="24" spans="1:12" s="26" customFormat="1" ht="15">
      <c r="A24" s="1283"/>
      <c r="B24" s="1284"/>
      <c r="C24" s="1284"/>
      <c r="D24" s="1284"/>
      <c r="E24" s="1284"/>
      <c r="F24" s="1284"/>
      <c r="G24" s="1284"/>
      <c r="H24" s="1284"/>
      <c r="I24" s="1284"/>
      <c r="J24" s="1284"/>
      <c r="K24" s="1284"/>
      <c r="L24" s="1285"/>
    </row>
    <row r="25" spans="1:12" s="26" customFormat="1" ht="15">
      <c r="A25" s="1283"/>
      <c r="B25" s="1284"/>
      <c r="C25" s="1284"/>
      <c r="D25" s="1284"/>
      <c r="E25" s="1284"/>
      <c r="F25" s="1284"/>
      <c r="G25" s="1284"/>
      <c r="H25" s="1284"/>
      <c r="I25" s="1284"/>
      <c r="J25" s="1284"/>
      <c r="K25" s="1284"/>
      <c r="L25" s="1285"/>
    </row>
    <row r="26" spans="1:12" s="26" customFormat="1" ht="15">
      <c r="A26" s="1283"/>
      <c r="B26" s="1284"/>
      <c r="C26" s="1284"/>
      <c r="D26" s="1284"/>
      <c r="E26" s="1284"/>
      <c r="F26" s="1284"/>
      <c r="G26" s="1284"/>
      <c r="H26" s="1284"/>
      <c r="I26" s="1284"/>
      <c r="J26" s="1284"/>
      <c r="K26" s="1284"/>
      <c r="L26" s="1285"/>
    </row>
    <row r="27" spans="1:12" s="26" customFormat="1" ht="15.75" thickBot="1">
      <c r="A27" s="1184"/>
      <c r="B27" s="1286"/>
      <c r="C27" s="1286"/>
      <c r="D27" s="1286"/>
      <c r="E27" s="1286"/>
      <c r="F27" s="1286"/>
      <c r="G27" s="1286"/>
      <c r="H27" s="1286"/>
      <c r="I27" s="1286"/>
      <c r="J27" s="1286"/>
      <c r="K27" s="1286"/>
      <c r="L27" s="1287"/>
    </row>
    <row r="28" spans="1:12" ht="18.75" customHeight="1" thickBot="1">
      <c r="A28" s="1278" t="s">
        <v>753</v>
      </c>
      <c r="B28" s="1279"/>
      <c r="C28" s="1279"/>
      <c r="D28" s="1279"/>
      <c r="E28" s="1279"/>
      <c r="F28" s="1279"/>
      <c r="G28" s="1279"/>
      <c r="H28" s="1279"/>
      <c r="I28" s="1279"/>
      <c r="J28" s="1279"/>
      <c r="K28" s="1279"/>
      <c r="L28" s="1280"/>
    </row>
    <row r="29" spans="1:12" s="26" customFormat="1" ht="15">
      <c r="A29" s="1183"/>
      <c r="B29" s="1281"/>
      <c r="C29" s="1281"/>
      <c r="D29" s="1281"/>
      <c r="E29" s="1281"/>
      <c r="F29" s="1281"/>
      <c r="G29" s="1281"/>
      <c r="H29" s="1281"/>
      <c r="I29" s="1281"/>
      <c r="J29" s="1281"/>
      <c r="K29" s="1281"/>
      <c r="L29" s="1282"/>
    </row>
    <row r="30" spans="1:12" s="26" customFormat="1" ht="15">
      <c r="A30" s="1283"/>
      <c r="B30" s="1284"/>
      <c r="C30" s="1284"/>
      <c r="D30" s="1284"/>
      <c r="E30" s="1284"/>
      <c r="F30" s="1284"/>
      <c r="G30" s="1284"/>
      <c r="H30" s="1284"/>
      <c r="I30" s="1284"/>
      <c r="J30" s="1284"/>
      <c r="K30" s="1284"/>
      <c r="L30" s="1285"/>
    </row>
    <row r="31" spans="1:12" s="26" customFormat="1" ht="15">
      <c r="A31" s="1283"/>
      <c r="B31" s="1284"/>
      <c r="C31" s="1284"/>
      <c r="D31" s="1284"/>
      <c r="E31" s="1284"/>
      <c r="F31" s="1284"/>
      <c r="G31" s="1284"/>
      <c r="H31" s="1284"/>
      <c r="I31" s="1284"/>
      <c r="J31" s="1284"/>
      <c r="K31" s="1284"/>
      <c r="L31" s="1285"/>
    </row>
    <row r="32" spans="1:12" s="26" customFormat="1" ht="15">
      <c r="A32" s="1283"/>
      <c r="B32" s="1284"/>
      <c r="C32" s="1284"/>
      <c r="D32" s="1284"/>
      <c r="E32" s="1284"/>
      <c r="F32" s="1284"/>
      <c r="G32" s="1284"/>
      <c r="H32" s="1284"/>
      <c r="I32" s="1284"/>
      <c r="J32" s="1284"/>
      <c r="K32" s="1284"/>
      <c r="L32" s="1285"/>
    </row>
    <row r="33" spans="1:12" s="26" customFormat="1" ht="15">
      <c r="A33" s="1283"/>
      <c r="B33" s="1284"/>
      <c r="C33" s="1284"/>
      <c r="D33" s="1284"/>
      <c r="E33" s="1284"/>
      <c r="F33" s="1284"/>
      <c r="G33" s="1284"/>
      <c r="H33" s="1284"/>
      <c r="I33" s="1284"/>
      <c r="J33" s="1284"/>
      <c r="K33" s="1284"/>
      <c r="L33" s="1285"/>
    </row>
    <row r="34" spans="1:12" s="26" customFormat="1" ht="15">
      <c r="A34" s="1283"/>
      <c r="B34" s="1284"/>
      <c r="C34" s="1284"/>
      <c r="D34" s="1284"/>
      <c r="E34" s="1284"/>
      <c r="F34" s="1284"/>
      <c r="G34" s="1284"/>
      <c r="H34" s="1284"/>
      <c r="I34" s="1284"/>
      <c r="J34" s="1284"/>
      <c r="K34" s="1284"/>
      <c r="L34" s="1285"/>
    </row>
    <row r="35" spans="1:12" s="26" customFormat="1" ht="15">
      <c r="A35" s="1283"/>
      <c r="B35" s="1284"/>
      <c r="C35" s="1284"/>
      <c r="D35" s="1284"/>
      <c r="E35" s="1284"/>
      <c r="F35" s="1284"/>
      <c r="G35" s="1284"/>
      <c r="H35" s="1284"/>
      <c r="I35" s="1284"/>
      <c r="J35" s="1284"/>
      <c r="K35" s="1284"/>
      <c r="L35" s="1285"/>
    </row>
    <row r="36" spans="1:12" s="26" customFormat="1" ht="15">
      <c r="A36" s="1283"/>
      <c r="B36" s="1284"/>
      <c r="C36" s="1284"/>
      <c r="D36" s="1284"/>
      <c r="E36" s="1284"/>
      <c r="F36" s="1284"/>
      <c r="G36" s="1284"/>
      <c r="H36" s="1284"/>
      <c r="I36" s="1284"/>
      <c r="J36" s="1284"/>
      <c r="K36" s="1284"/>
      <c r="L36" s="1285"/>
    </row>
    <row r="37" spans="1:12" s="26" customFormat="1" ht="15">
      <c r="A37" s="1283"/>
      <c r="B37" s="1284"/>
      <c r="C37" s="1284"/>
      <c r="D37" s="1284"/>
      <c r="E37" s="1284"/>
      <c r="F37" s="1284"/>
      <c r="G37" s="1284"/>
      <c r="H37" s="1284"/>
      <c r="I37" s="1284"/>
      <c r="J37" s="1284"/>
      <c r="K37" s="1284"/>
      <c r="L37" s="1285"/>
    </row>
    <row r="38" spans="1:12" s="26" customFormat="1" ht="15">
      <c r="A38" s="1283"/>
      <c r="B38" s="1284"/>
      <c r="C38" s="1284"/>
      <c r="D38" s="1284"/>
      <c r="E38" s="1284"/>
      <c r="F38" s="1284"/>
      <c r="G38" s="1284"/>
      <c r="H38" s="1284"/>
      <c r="I38" s="1284"/>
      <c r="J38" s="1284"/>
      <c r="K38" s="1284"/>
      <c r="L38" s="1285"/>
    </row>
    <row r="39" spans="1:12" s="26" customFormat="1" ht="15">
      <c r="A39" s="1283"/>
      <c r="B39" s="1284"/>
      <c r="C39" s="1284"/>
      <c r="D39" s="1284"/>
      <c r="E39" s="1284"/>
      <c r="F39" s="1284"/>
      <c r="G39" s="1284"/>
      <c r="H39" s="1284"/>
      <c r="I39" s="1284"/>
      <c r="J39" s="1284"/>
      <c r="K39" s="1284"/>
      <c r="L39" s="1285"/>
    </row>
    <row r="40" spans="1:12" s="26" customFormat="1" ht="15">
      <c r="A40" s="1283"/>
      <c r="B40" s="1284"/>
      <c r="C40" s="1284"/>
      <c r="D40" s="1284"/>
      <c r="E40" s="1284"/>
      <c r="F40" s="1284"/>
      <c r="G40" s="1284"/>
      <c r="H40" s="1284"/>
      <c r="I40" s="1284"/>
      <c r="J40" s="1284"/>
      <c r="K40" s="1284"/>
      <c r="L40" s="1285"/>
    </row>
    <row r="41" spans="1:12" s="26" customFormat="1" ht="15">
      <c r="A41" s="1283"/>
      <c r="B41" s="1284"/>
      <c r="C41" s="1284"/>
      <c r="D41" s="1284"/>
      <c r="E41" s="1284"/>
      <c r="F41" s="1284"/>
      <c r="G41" s="1284"/>
      <c r="H41" s="1284"/>
      <c r="I41" s="1284"/>
      <c r="J41" s="1284"/>
      <c r="K41" s="1284"/>
      <c r="L41" s="1285"/>
    </row>
    <row r="42" spans="1:12" s="26" customFormat="1" ht="15">
      <c r="A42" s="1283"/>
      <c r="B42" s="1284"/>
      <c r="C42" s="1284"/>
      <c r="D42" s="1284"/>
      <c r="E42" s="1284"/>
      <c r="F42" s="1284"/>
      <c r="G42" s="1284"/>
      <c r="H42" s="1284"/>
      <c r="I42" s="1284"/>
      <c r="J42" s="1284"/>
      <c r="K42" s="1284"/>
      <c r="L42" s="1285"/>
    </row>
    <row r="43" spans="1:12" s="26" customFormat="1" ht="15">
      <c r="A43" s="1283"/>
      <c r="B43" s="1284"/>
      <c r="C43" s="1284"/>
      <c r="D43" s="1284"/>
      <c r="E43" s="1284"/>
      <c r="F43" s="1284"/>
      <c r="G43" s="1284"/>
      <c r="H43" s="1284"/>
      <c r="I43" s="1284"/>
      <c r="J43" s="1284"/>
      <c r="K43" s="1284"/>
      <c r="L43" s="1285"/>
    </row>
    <row r="44" spans="1:12" s="26" customFormat="1" ht="15">
      <c r="A44" s="1283"/>
      <c r="B44" s="1284"/>
      <c r="C44" s="1284"/>
      <c r="D44" s="1284"/>
      <c r="E44" s="1284"/>
      <c r="F44" s="1284"/>
      <c r="G44" s="1284"/>
      <c r="H44" s="1284"/>
      <c r="I44" s="1284"/>
      <c r="J44" s="1284"/>
      <c r="K44" s="1284"/>
      <c r="L44" s="1285"/>
    </row>
    <row r="45" spans="1:12" s="26" customFormat="1" ht="15.75" thickBot="1">
      <c r="A45" s="1184"/>
      <c r="B45" s="1286"/>
      <c r="C45" s="1286"/>
      <c r="D45" s="1286"/>
      <c r="E45" s="1286"/>
      <c r="F45" s="1286"/>
      <c r="G45" s="1286"/>
      <c r="H45" s="1286"/>
      <c r="I45" s="1286"/>
      <c r="J45" s="1286"/>
      <c r="K45" s="1286"/>
      <c r="L45" s="1287"/>
    </row>
    <row r="46" spans="1:12">
      <c r="D46" s="8"/>
      <c r="E46" s="11"/>
      <c r="F46" s="11"/>
      <c r="H46" s="8"/>
    </row>
    <row r="47" spans="1:12" ht="9.75" customHeight="1">
      <c r="B47" s="1106" t="s">
        <v>113</v>
      </c>
      <c r="C47" s="1107"/>
      <c r="D47" s="1108" t="s">
        <v>2</v>
      </c>
      <c r="E47" s="1108"/>
      <c r="F47" s="1108"/>
      <c r="G47" s="1108" t="s">
        <v>61</v>
      </c>
      <c r="H47" s="1108"/>
      <c r="I47" s="1108"/>
      <c r="J47" s="1108" t="s">
        <v>3</v>
      </c>
      <c r="K47" s="1109"/>
    </row>
    <row r="48" spans="1:12" ht="20.25" customHeight="1">
      <c r="B48" s="1110"/>
      <c r="C48" s="1111"/>
      <c r="D48" s="1103"/>
      <c r="E48" s="1103"/>
      <c r="F48" s="1103"/>
      <c r="G48" s="1103"/>
      <c r="H48" s="1103"/>
      <c r="I48" s="1103"/>
      <c r="J48" s="1104"/>
      <c r="K48" s="1105"/>
    </row>
    <row r="49" spans="1:22" s="15" customFormat="1" ht="9">
      <c r="A49" s="14"/>
      <c r="B49" s="14"/>
      <c r="C49" s="16"/>
      <c r="D49" s="111"/>
      <c r="E49" s="111"/>
      <c r="F49" s="28"/>
      <c r="G49" s="14"/>
      <c r="H49" s="29"/>
      <c r="I49" s="14"/>
      <c r="J49" s="14"/>
      <c r="K49" s="14"/>
      <c r="L49" s="30"/>
      <c r="M49" s="14"/>
      <c r="N49" s="14"/>
      <c r="O49" s="14"/>
      <c r="P49" s="14"/>
      <c r="Q49" s="14"/>
      <c r="R49" s="14"/>
      <c r="S49" s="14"/>
      <c r="T49" s="14"/>
      <c r="U49" s="14"/>
      <c r="V49" s="14"/>
    </row>
  </sheetData>
  <customSheetViews>
    <customSheetView guid="{4386EC60-C10A-4757-8A9B-A7E03A340F6B}" showPageBreaks="1" printArea="1">
      <selection activeCell="O15" sqref="O15"/>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24">
    <mergeCell ref="B48:C48"/>
    <mergeCell ref="G48:I48"/>
    <mergeCell ref="J48:K48"/>
    <mergeCell ref="B47:C47"/>
    <mergeCell ref="D47:F47"/>
    <mergeCell ref="G47:I47"/>
    <mergeCell ref="J47:K47"/>
    <mergeCell ref="D48:F48"/>
    <mergeCell ref="A1:L1"/>
    <mergeCell ref="C2:G2"/>
    <mergeCell ref="C3:G3"/>
    <mergeCell ref="H5:J5"/>
    <mergeCell ref="B6:G6"/>
    <mergeCell ref="I3:L3"/>
    <mergeCell ref="A5:C5"/>
    <mergeCell ref="A10:L10"/>
    <mergeCell ref="A28:L28"/>
    <mergeCell ref="A29:L45"/>
    <mergeCell ref="A11:L27"/>
    <mergeCell ref="I2:L2"/>
    <mergeCell ref="D5:G5"/>
    <mergeCell ref="H6:J6"/>
    <mergeCell ref="K6:L6"/>
    <mergeCell ref="K5:L5"/>
  </mergeCells>
  <phoneticPr fontId="0" type="noConversion"/>
  <printOptions horizontalCentered="1"/>
  <pageMargins left="0.25" right="0.25" top="0.41" bottom="0.68" header="0.17" footer="0.16"/>
  <pageSetup scale="95"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indexed="11"/>
  </sheetPr>
  <dimension ref="A1:V48"/>
  <sheetViews>
    <sheetView zoomScaleNormal="100" workbookViewId="0">
      <selection sqref="A1:L1"/>
    </sheetView>
  </sheetViews>
  <sheetFormatPr defaultColWidth="9.140625" defaultRowHeight="12.75"/>
  <cols>
    <col min="1" max="1" width="4.5703125" style="8" customWidth="1"/>
    <col min="2" max="2" width="13.5703125" style="8" customWidth="1"/>
    <col min="3" max="3" width="8" style="8" customWidth="1"/>
    <col min="4" max="5" width="8.5703125" style="13" customWidth="1"/>
    <col min="6" max="6" width="12.5703125" style="8" customWidth="1"/>
    <col min="7" max="7" width="6.5703125" style="8" customWidth="1"/>
    <col min="8" max="8" width="12.5703125" style="18" customWidth="1"/>
    <col min="9" max="10" width="12.5703125" style="8" customWidth="1"/>
    <col min="11" max="12" width="3.5703125" style="8" customWidth="1"/>
    <col min="13" max="16384" width="9.140625" style="8"/>
  </cols>
  <sheetData>
    <row r="1" spans="1:15" ht="57" customHeight="1" thickBot="1">
      <c r="A1" s="1296" t="s">
        <v>853</v>
      </c>
      <c r="B1" s="1297"/>
      <c r="C1" s="1297"/>
      <c r="D1" s="1297"/>
      <c r="E1" s="1297"/>
      <c r="F1" s="1297"/>
      <c r="G1" s="1297"/>
      <c r="H1" s="1297"/>
      <c r="I1" s="1297"/>
      <c r="J1" s="1297"/>
      <c r="K1" s="1297"/>
      <c r="L1" s="1298"/>
    </row>
    <row r="2" spans="1:15" ht="12" customHeight="1">
      <c r="A2" s="67" t="s">
        <v>104</v>
      </c>
      <c r="B2" s="68"/>
      <c r="C2" s="1130">
        <f>INTRO!$D$41</f>
        <v>0</v>
      </c>
      <c r="D2" s="1130"/>
      <c r="E2" s="1130"/>
      <c r="F2" s="1130"/>
      <c r="G2" s="1130"/>
      <c r="H2" s="46" t="s">
        <v>5</v>
      </c>
      <c r="I2" s="1116">
        <f>INTRO!$D$35</f>
        <v>0</v>
      </c>
      <c r="J2" s="1116"/>
      <c r="K2" s="1116"/>
      <c r="L2" s="1117"/>
      <c r="N2" s="19"/>
      <c r="O2" s="10"/>
    </row>
    <row r="3" spans="1:15" ht="13.5" thickBot="1">
      <c r="A3" s="70" t="s">
        <v>115</v>
      </c>
      <c r="B3" s="69"/>
      <c r="C3" s="1131">
        <f>INTRO!$D$42</f>
        <v>0</v>
      </c>
      <c r="D3" s="1131"/>
      <c r="E3" s="1131"/>
      <c r="F3" s="1131"/>
      <c r="G3" s="1131"/>
      <c r="H3" s="65" t="s">
        <v>106</v>
      </c>
      <c r="I3" s="1120">
        <f>INTRO!$D$34</f>
        <v>0</v>
      </c>
      <c r="J3" s="1120"/>
      <c r="K3" s="1120"/>
      <c r="L3" s="1121"/>
      <c r="N3" s="11"/>
      <c r="O3" s="11"/>
    </row>
    <row r="4" spans="1:15" s="11" customFormat="1" ht="13.5" thickBot="1">
      <c r="A4" s="766"/>
      <c r="B4" s="10"/>
      <c r="C4" s="73"/>
      <c r="D4" s="73"/>
      <c r="E4" s="73"/>
      <c r="F4" s="73"/>
      <c r="G4" s="73"/>
      <c r="H4" s="66"/>
      <c r="I4" s="74"/>
      <c r="J4" s="74"/>
      <c r="K4" s="74"/>
      <c r="L4" s="767"/>
    </row>
    <row r="5" spans="1:15" ht="12.75" customHeight="1">
      <c r="A5" s="1128" t="s">
        <v>737</v>
      </c>
      <c r="B5" s="1129"/>
      <c r="C5" s="1129"/>
      <c r="D5" s="1132"/>
      <c r="E5" s="1132"/>
      <c r="F5" s="1132"/>
      <c r="G5" s="1133"/>
      <c r="H5" s="1129" t="s">
        <v>103</v>
      </c>
      <c r="I5" s="1129"/>
      <c r="J5" s="1129"/>
      <c r="K5" s="1118">
        <f>INTRO!$D$36</f>
        <v>0</v>
      </c>
      <c r="L5" s="1119"/>
      <c r="N5" s="19"/>
      <c r="O5" s="10"/>
    </row>
    <row r="6" spans="1:15" ht="13.5" thickBot="1">
      <c r="A6" s="194" t="s">
        <v>4</v>
      </c>
      <c r="B6" s="1122"/>
      <c r="C6" s="1126"/>
      <c r="D6" s="1126"/>
      <c r="E6" s="1126"/>
      <c r="F6" s="1126"/>
      <c r="G6" s="1127"/>
      <c r="H6" s="1134" t="s">
        <v>117</v>
      </c>
      <c r="I6" s="1134"/>
      <c r="J6" s="1134"/>
      <c r="K6" s="1122"/>
      <c r="L6" s="1123"/>
    </row>
    <row r="7" spans="1:15" ht="5.25" customHeight="1">
      <c r="A7" s="768"/>
      <c r="B7" s="108"/>
      <c r="C7" s="108"/>
      <c r="D7" s="108"/>
      <c r="E7" s="108"/>
      <c r="F7" s="108"/>
      <c r="G7" s="108"/>
      <c r="H7" s="64"/>
      <c r="I7" s="64"/>
      <c r="J7" s="64"/>
      <c r="K7" s="108"/>
      <c r="L7" s="769"/>
    </row>
    <row r="8" spans="1:15">
      <c r="A8" s="426" t="s">
        <v>854</v>
      </c>
      <c r="B8" s="108"/>
      <c r="C8" s="108"/>
      <c r="D8" s="108"/>
      <c r="E8" s="108"/>
      <c r="F8" s="108"/>
      <c r="G8" s="108"/>
      <c r="H8" s="64"/>
      <c r="I8" s="64"/>
      <c r="J8" s="64"/>
      <c r="K8" s="108"/>
      <c r="L8" s="769"/>
    </row>
    <row r="9" spans="1:15" ht="6.75" customHeight="1" thickBot="1">
      <c r="A9" s="766"/>
      <c r="B9" s="66"/>
      <c r="C9" s="66"/>
      <c r="D9" s="108"/>
      <c r="E9" s="108"/>
      <c r="F9" s="66"/>
      <c r="G9" s="66"/>
      <c r="H9" s="66"/>
      <c r="I9" s="66"/>
      <c r="J9" s="66"/>
      <c r="K9" s="66"/>
      <c r="L9" s="374"/>
    </row>
    <row r="10" spans="1:15" ht="18.75" customHeight="1" thickBot="1">
      <c r="A10" s="1278" t="s">
        <v>855</v>
      </c>
      <c r="B10" s="1279"/>
      <c r="C10" s="1279"/>
      <c r="D10" s="1279"/>
      <c r="E10" s="1279"/>
      <c r="F10" s="1279"/>
      <c r="G10" s="1279"/>
      <c r="H10" s="1279"/>
      <c r="I10" s="1279"/>
      <c r="J10" s="1279"/>
      <c r="K10" s="1279"/>
      <c r="L10" s="1280"/>
    </row>
    <row r="11" spans="1:15" s="20" customFormat="1">
      <c r="A11" s="1183"/>
      <c r="B11" s="1281"/>
      <c r="C11" s="1281"/>
      <c r="D11" s="1281"/>
      <c r="E11" s="1281"/>
      <c r="F11" s="1281"/>
      <c r="G11" s="1281"/>
      <c r="H11" s="1281"/>
      <c r="I11" s="1281"/>
      <c r="J11" s="1281"/>
      <c r="K11" s="1281"/>
      <c r="L11" s="1282"/>
    </row>
    <row r="12" spans="1:15" s="26" customFormat="1" ht="15">
      <c r="A12" s="1283"/>
      <c r="B12" s="1284"/>
      <c r="C12" s="1284"/>
      <c r="D12" s="1284"/>
      <c r="E12" s="1284"/>
      <c r="F12" s="1284"/>
      <c r="G12" s="1284"/>
      <c r="H12" s="1284"/>
      <c r="I12" s="1284"/>
      <c r="J12" s="1284"/>
      <c r="K12" s="1284"/>
      <c r="L12" s="1285"/>
    </row>
    <row r="13" spans="1:15" s="26" customFormat="1" ht="15">
      <c r="A13" s="1283"/>
      <c r="B13" s="1284"/>
      <c r="C13" s="1284"/>
      <c r="D13" s="1284"/>
      <c r="E13" s="1284"/>
      <c r="F13" s="1284"/>
      <c r="G13" s="1284"/>
      <c r="H13" s="1284"/>
      <c r="I13" s="1284"/>
      <c r="J13" s="1284"/>
      <c r="K13" s="1284"/>
      <c r="L13" s="1285"/>
    </row>
    <row r="14" spans="1:15" s="26" customFormat="1" ht="15">
      <c r="A14" s="1283"/>
      <c r="B14" s="1284"/>
      <c r="C14" s="1284"/>
      <c r="D14" s="1284"/>
      <c r="E14" s="1284"/>
      <c r="F14" s="1284"/>
      <c r="G14" s="1284"/>
      <c r="H14" s="1284"/>
      <c r="I14" s="1284"/>
      <c r="J14" s="1284"/>
      <c r="K14" s="1284"/>
      <c r="L14" s="1285"/>
    </row>
    <row r="15" spans="1:15" s="26" customFormat="1" ht="15">
      <c r="A15" s="1283"/>
      <c r="B15" s="1284"/>
      <c r="C15" s="1284"/>
      <c r="D15" s="1284"/>
      <c r="E15" s="1284"/>
      <c r="F15" s="1284"/>
      <c r="G15" s="1284"/>
      <c r="H15" s="1284"/>
      <c r="I15" s="1284"/>
      <c r="J15" s="1284"/>
      <c r="K15" s="1284"/>
      <c r="L15" s="1285"/>
    </row>
    <row r="16" spans="1:15" s="26" customFormat="1" ht="15">
      <c r="A16" s="1283"/>
      <c r="B16" s="1284"/>
      <c r="C16" s="1284"/>
      <c r="D16" s="1284"/>
      <c r="E16" s="1284"/>
      <c r="F16" s="1284"/>
      <c r="G16" s="1284"/>
      <c r="H16" s="1284"/>
      <c r="I16" s="1284"/>
      <c r="J16" s="1284"/>
      <c r="K16" s="1284"/>
      <c r="L16" s="1285"/>
    </row>
    <row r="17" spans="1:12" s="26" customFormat="1" ht="15">
      <c r="A17" s="1283"/>
      <c r="B17" s="1284"/>
      <c r="C17" s="1284"/>
      <c r="D17" s="1284"/>
      <c r="E17" s="1284"/>
      <c r="F17" s="1284"/>
      <c r="G17" s="1284"/>
      <c r="H17" s="1284"/>
      <c r="I17" s="1284"/>
      <c r="J17" s="1284"/>
      <c r="K17" s="1284"/>
      <c r="L17" s="1285"/>
    </row>
    <row r="18" spans="1:12" s="26" customFormat="1" ht="15">
      <c r="A18" s="1283"/>
      <c r="B18" s="1284"/>
      <c r="C18" s="1284"/>
      <c r="D18" s="1284"/>
      <c r="E18" s="1284"/>
      <c r="F18" s="1284"/>
      <c r="G18" s="1284"/>
      <c r="H18" s="1284"/>
      <c r="I18" s="1284"/>
      <c r="J18" s="1284"/>
      <c r="K18" s="1284"/>
      <c r="L18" s="1285"/>
    </row>
    <row r="19" spans="1:12" s="26" customFormat="1" ht="15">
      <c r="A19" s="1283"/>
      <c r="B19" s="1284"/>
      <c r="C19" s="1284"/>
      <c r="D19" s="1284"/>
      <c r="E19" s="1284"/>
      <c r="F19" s="1284"/>
      <c r="G19" s="1284"/>
      <c r="H19" s="1284"/>
      <c r="I19" s="1284"/>
      <c r="J19" s="1284"/>
      <c r="K19" s="1284"/>
      <c r="L19" s="1285"/>
    </row>
    <row r="20" spans="1:12" s="26" customFormat="1" ht="15">
      <c r="A20" s="1283"/>
      <c r="B20" s="1284"/>
      <c r="C20" s="1284"/>
      <c r="D20" s="1284"/>
      <c r="E20" s="1284"/>
      <c r="F20" s="1284"/>
      <c r="G20" s="1284"/>
      <c r="H20" s="1284"/>
      <c r="I20" s="1284"/>
      <c r="J20" s="1284"/>
      <c r="K20" s="1284"/>
      <c r="L20" s="1285"/>
    </row>
    <row r="21" spans="1:12" s="26" customFormat="1" ht="15">
      <c r="A21" s="1283"/>
      <c r="B21" s="1284"/>
      <c r="C21" s="1284"/>
      <c r="D21" s="1284"/>
      <c r="E21" s="1284"/>
      <c r="F21" s="1284"/>
      <c r="G21" s="1284"/>
      <c r="H21" s="1284"/>
      <c r="I21" s="1284"/>
      <c r="J21" s="1284"/>
      <c r="K21" s="1284"/>
      <c r="L21" s="1285"/>
    </row>
    <row r="22" spans="1:12" s="26" customFormat="1" ht="15">
      <c r="A22" s="1283"/>
      <c r="B22" s="1284"/>
      <c r="C22" s="1284"/>
      <c r="D22" s="1284"/>
      <c r="E22" s="1284"/>
      <c r="F22" s="1284"/>
      <c r="G22" s="1284"/>
      <c r="H22" s="1284"/>
      <c r="I22" s="1284"/>
      <c r="J22" s="1284"/>
      <c r="K22" s="1284"/>
      <c r="L22" s="1285"/>
    </row>
    <row r="23" spans="1:12" s="26" customFormat="1" ht="15">
      <c r="A23" s="1283"/>
      <c r="B23" s="1284"/>
      <c r="C23" s="1284"/>
      <c r="D23" s="1284"/>
      <c r="E23" s="1284"/>
      <c r="F23" s="1284"/>
      <c r="G23" s="1284"/>
      <c r="H23" s="1284"/>
      <c r="I23" s="1284"/>
      <c r="J23" s="1284"/>
      <c r="K23" s="1284"/>
      <c r="L23" s="1285"/>
    </row>
    <row r="24" spans="1:12" s="26" customFormat="1" ht="15">
      <c r="A24" s="1283"/>
      <c r="B24" s="1284"/>
      <c r="C24" s="1284"/>
      <c r="D24" s="1284"/>
      <c r="E24" s="1284"/>
      <c r="F24" s="1284"/>
      <c r="G24" s="1284"/>
      <c r="H24" s="1284"/>
      <c r="I24" s="1284"/>
      <c r="J24" s="1284"/>
      <c r="K24" s="1284"/>
      <c r="L24" s="1285"/>
    </row>
    <row r="25" spans="1:12" s="26" customFormat="1" ht="15">
      <c r="A25" s="1283"/>
      <c r="B25" s="1284"/>
      <c r="C25" s="1284"/>
      <c r="D25" s="1284"/>
      <c r="E25" s="1284"/>
      <c r="F25" s="1284"/>
      <c r="G25" s="1284"/>
      <c r="H25" s="1284"/>
      <c r="I25" s="1284"/>
      <c r="J25" s="1284"/>
      <c r="K25" s="1284"/>
      <c r="L25" s="1285"/>
    </row>
    <row r="26" spans="1:12" s="26" customFormat="1" ht="15">
      <c r="A26" s="1283"/>
      <c r="B26" s="1284"/>
      <c r="C26" s="1284"/>
      <c r="D26" s="1284"/>
      <c r="E26" s="1284"/>
      <c r="F26" s="1284"/>
      <c r="G26" s="1284"/>
      <c r="H26" s="1284"/>
      <c r="I26" s="1284"/>
      <c r="J26" s="1284"/>
      <c r="K26" s="1284"/>
      <c r="L26" s="1285"/>
    </row>
    <row r="27" spans="1:12" s="26" customFormat="1" ht="15">
      <c r="A27" s="1283"/>
      <c r="B27" s="1284"/>
      <c r="C27" s="1284"/>
      <c r="D27" s="1284"/>
      <c r="E27" s="1284"/>
      <c r="F27" s="1284"/>
      <c r="G27" s="1284"/>
      <c r="H27" s="1284"/>
      <c r="I27" s="1284"/>
      <c r="J27" s="1284"/>
      <c r="K27" s="1284"/>
      <c r="L27" s="1285"/>
    </row>
    <row r="28" spans="1:12" s="26" customFormat="1" ht="15">
      <c r="A28" s="1283"/>
      <c r="B28" s="1284"/>
      <c r="C28" s="1284"/>
      <c r="D28" s="1284"/>
      <c r="E28" s="1284"/>
      <c r="F28" s="1284"/>
      <c r="G28" s="1284"/>
      <c r="H28" s="1284"/>
      <c r="I28" s="1284"/>
      <c r="J28" s="1284"/>
      <c r="K28" s="1284"/>
      <c r="L28" s="1285"/>
    </row>
    <row r="29" spans="1:12" s="26" customFormat="1" ht="15">
      <c r="A29" s="1283"/>
      <c r="B29" s="1284"/>
      <c r="C29" s="1284"/>
      <c r="D29" s="1284"/>
      <c r="E29" s="1284"/>
      <c r="F29" s="1284"/>
      <c r="G29" s="1284"/>
      <c r="H29" s="1284"/>
      <c r="I29" s="1284"/>
      <c r="J29" s="1284"/>
      <c r="K29" s="1284"/>
      <c r="L29" s="1285"/>
    </row>
    <row r="30" spans="1:12" s="26" customFormat="1" ht="15">
      <c r="A30" s="1283"/>
      <c r="B30" s="1284"/>
      <c r="C30" s="1284"/>
      <c r="D30" s="1284"/>
      <c r="E30" s="1284"/>
      <c r="F30" s="1284"/>
      <c r="G30" s="1284"/>
      <c r="H30" s="1284"/>
      <c r="I30" s="1284"/>
      <c r="J30" s="1284"/>
      <c r="K30" s="1284"/>
      <c r="L30" s="1285"/>
    </row>
    <row r="31" spans="1:12" s="26" customFormat="1" ht="15">
      <c r="A31" s="1283"/>
      <c r="B31" s="1284"/>
      <c r="C31" s="1284"/>
      <c r="D31" s="1284"/>
      <c r="E31" s="1284"/>
      <c r="F31" s="1284"/>
      <c r="G31" s="1284"/>
      <c r="H31" s="1284"/>
      <c r="I31" s="1284"/>
      <c r="J31" s="1284"/>
      <c r="K31" s="1284"/>
      <c r="L31" s="1285"/>
    </row>
    <row r="32" spans="1:12" s="26" customFormat="1" ht="15">
      <c r="A32" s="1283"/>
      <c r="B32" s="1284"/>
      <c r="C32" s="1284"/>
      <c r="D32" s="1284"/>
      <c r="E32" s="1284"/>
      <c r="F32" s="1284"/>
      <c r="G32" s="1284"/>
      <c r="H32" s="1284"/>
      <c r="I32" s="1284"/>
      <c r="J32" s="1284"/>
      <c r="K32" s="1284"/>
      <c r="L32" s="1285"/>
    </row>
    <row r="33" spans="1:22" s="26" customFormat="1" ht="15">
      <c r="A33" s="1283"/>
      <c r="B33" s="1284"/>
      <c r="C33" s="1284"/>
      <c r="D33" s="1284"/>
      <c r="E33" s="1284"/>
      <c r="F33" s="1284"/>
      <c r="G33" s="1284"/>
      <c r="H33" s="1284"/>
      <c r="I33" s="1284"/>
      <c r="J33" s="1284"/>
      <c r="K33" s="1284"/>
      <c r="L33" s="1285"/>
    </row>
    <row r="34" spans="1:22" s="26" customFormat="1" ht="15">
      <c r="A34" s="1283"/>
      <c r="B34" s="1284"/>
      <c r="C34" s="1284"/>
      <c r="D34" s="1284"/>
      <c r="E34" s="1284"/>
      <c r="F34" s="1284"/>
      <c r="G34" s="1284"/>
      <c r="H34" s="1284"/>
      <c r="I34" s="1284"/>
      <c r="J34" s="1284"/>
      <c r="K34" s="1284"/>
      <c r="L34" s="1285"/>
    </row>
    <row r="35" spans="1:22" s="26" customFormat="1" ht="15">
      <c r="A35" s="1283"/>
      <c r="B35" s="1284"/>
      <c r="C35" s="1284"/>
      <c r="D35" s="1284"/>
      <c r="E35" s="1284"/>
      <c r="F35" s="1284"/>
      <c r="G35" s="1284"/>
      <c r="H35" s="1284"/>
      <c r="I35" s="1284"/>
      <c r="J35" s="1284"/>
      <c r="K35" s="1284"/>
      <c r="L35" s="1285"/>
    </row>
    <row r="36" spans="1:22" s="26" customFormat="1" ht="15">
      <c r="A36" s="1283"/>
      <c r="B36" s="1284"/>
      <c r="C36" s="1284"/>
      <c r="D36" s="1284"/>
      <c r="E36" s="1284"/>
      <c r="F36" s="1284"/>
      <c r="G36" s="1284"/>
      <c r="H36" s="1284"/>
      <c r="I36" s="1284"/>
      <c r="J36" s="1284"/>
      <c r="K36" s="1284"/>
      <c r="L36" s="1285"/>
    </row>
    <row r="37" spans="1:22" s="26" customFormat="1" ht="15">
      <c r="A37" s="1283"/>
      <c r="B37" s="1284"/>
      <c r="C37" s="1284"/>
      <c r="D37" s="1284"/>
      <c r="E37" s="1284"/>
      <c r="F37" s="1284"/>
      <c r="G37" s="1284"/>
      <c r="H37" s="1284"/>
      <c r="I37" s="1284"/>
      <c r="J37" s="1284"/>
      <c r="K37" s="1284"/>
      <c r="L37" s="1285"/>
    </row>
    <row r="38" spans="1:22" s="26" customFormat="1" ht="15">
      <c r="A38" s="1283"/>
      <c r="B38" s="1284"/>
      <c r="C38" s="1284"/>
      <c r="D38" s="1284"/>
      <c r="E38" s="1284"/>
      <c r="F38" s="1284"/>
      <c r="G38" s="1284"/>
      <c r="H38" s="1284"/>
      <c r="I38" s="1284"/>
      <c r="J38" s="1284"/>
      <c r="K38" s="1284"/>
      <c r="L38" s="1285"/>
    </row>
    <row r="39" spans="1:22" s="26" customFormat="1" ht="15">
      <c r="A39" s="1283"/>
      <c r="B39" s="1284"/>
      <c r="C39" s="1284"/>
      <c r="D39" s="1284"/>
      <c r="E39" s="1284"/>
      <c r="F39" s="1284"/>
      <c r="G39" s="1284"/>
      <c r="H39" s="1284"/>
      <c r="I39" s="1284"/>
      <c r="J39" s="1284"/>
      <c r="K39" s="1284"/>
      <c r="L39" s="1285"/>
    </row>
    <row r="40" spans="1:22" s="26" customFormat="1" ht="15">
      <c r="A40" s="1283"/>
      <c r="B40" s="1284"/>
      <c r="C40" s="1284"/>
      <c r="D40" s="1284"/>
      <c r="E40" s="1284"/>
      <c r="F40" s="1284"/>
      <c r="G40" s="1284"/>
      <c r="H40" s="1284"/>
      <c r="I40" s="1284"/>
      <c r="J40" s="1284"/>
      <c r="K40" s="1284"/>
      <c r="L40" s="1285"/>
    </row>
    <row r="41" spans="1:22" s="26" customFormat="1" ht="15">
      <c r="A41" s="1283"/>
      <c r="B41" s="1284"/>
      <c r="C41" s="1284"/>
      <c r="D41" s="1284"/>
      <c r="E41" s="1284"/>
      <c r="F41" s="1284"/>
      <c r="G41" s="1284"/>
      <c r="H41" s="1284"/>
      <c r="I41" s="1284"/>
      <c r="J41" s="1284"/>
      <c r="K41" s="1284"/>
      <c r="L41" s="1285"/>
    </row>
    <row r="42" spans="1:22" s="26" customFormat="1" ht="15">
      <c r="A42" s="1283"/>
      <c r="B42" s="1284"/>
      <c r="C42" s="1284"/>
      <c r="D42" s="1284"/>
      <c r="E42" s="1284"/>
      <c r="F42" s="1284"/>
      <c r="G42" s="1284"/>
      <c r="H42" s="1284"/>
      <c r="I42" s="1284"/>
      <c r="J42" s="1284"/>
      <c r="K42" s="1284"/>
      <c r="L42" s="1285"/>
    </row>
    <row r="43" spans="1:22" s="26" customFormat="1" ht="15">
      <c r="A43" s="1283"/>
      <c r="B43" s="1284"/>
      <c r="C43" s="1284"/>
      <c r="D43" s="1284"/>
      <c r="E43" s="1284"/>
      <c r="F43" s="1284"/>
      <c r="G43" s="1284"/>
      <c r="H43" s="1284"/>
      <c r="I43" s="1284"/>
      <c r="J43" s="1284"/>
      <c r="K43" s="1284"/>
      <c r="L43" s="1285"/>
    </row>
    <row r="44" spans="1:22" s="26" customFormat="1" ht="15.75" thickBot="1">
      <c r="A44" s="1184"/>
      <c r="B44" s="1286"/>
      <c r="C44" s="1286"/>
      <c r="D44" s="1286"/>
      <c r="E44" s="1286"/>
      <c r="F44" s="1286"/>
      <c r="G44" s="1286"/>
      <c r="H44" s="1286"/>
      <c r="I44" s="1286"/>
      <c r="J44" s="1286"/>
      <c r="K44" s="1286"/>
      <c r="L44" s="1287"/>
    </row>
    <row r="45" spans="1:22">
      <c r="D45" s="8"/>
      <c r="E45" s="11"/>
      <c r="F45" s="11"/>
      <c r="H45" s="8"/>
    </row>
    <row r="46" spans="1:22" ht="9.75" customHeight="1">
      <c r="B46" s="1106" t="s">
        <v>113</v>
      </c>
      <c r="C46" s="1107"/>
      <c r="D46" s="1108" t="s">
        <v>2</v>
      </c>
      <c r="E46" s="1108"/>
      <c r="F46" s="1108"/>
      <c r="G46" s="1108" t="s">
        <v>61</v>
      </c>
      <c r="H46" s="1108"/>
      <c r="I46" s="1108"/>
      <c r="J46" s="1108" t="s">
        <v>3</v>
      </c>
      <c r="K46" s="1109"/>
    </row>
    <row r="47" spans="1:22" ht="20.25" customHeight="1">
      <c r="B47" s="1110"/>
      <c r="C47" s="1111"/>
      <c r="D47" s="1103"/>
      <c r="E47" s="1103"/>
      <c r="F47" s="1103"/>
      <c r="G47" s="1103"/>
      <c r="H47" s="1103"/>
      <c r="I47" s="1103"/>
      <c r="J47" s="1104"/>
      <c r="K47" s="1105"/>
    </row>
    <row r="48" spans="1:22" s="15" customFormat="1" ht="9">
      <c r="A48" s="14"/>
      <c r="B48" s="14"/>
      <c r="C48" s="16"/>
      <c r="D48" s="111"/>
      <c r="E48" s="111"/>
      <c r="F48" s="28"/>
      <c r="G48" s="14"/>
      <c r="H48" s="29"/>
      <c r="I48" s="14"/>
      <c r="J48" s="14"/>
      <c r="K48" s="14"/>
      <c r="L48" s="30"/>
      <c r="M48" s="14"/>
      <c r="N48" s="14"/>
      <c r="O48" s="14"/>
      <c r="P48" s="14"/>
      <c r="Q48" s="14"/>
      <c r="R48" s="14"/>
      <c r="S48" s="14"/>
      <c r="T48" s="14"/>
      <c r="U48" s="14"/>
      <c r="V48" s="14"/>
    </row>
  </sheetData>
  <customSheetViews>
    <customSheetView guid="{4386EC60-C10A-4757-8A9B-A7E03A340F6B}" showPageBreaks="1" printArea="1">
      <selection activeCell="P25" sqref="P25"/>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22">
    <mergeCell ref="A5:C5"/>
    <mergeCell ref="B47:C47"/>
    <mergeCell ref="G47:I47"/>
    <mergeCell ref="A1:L1"/>
    <mergeCell ref="C2:G2"/>
    <mergeCell ref="C3:G3"/>
    <mergeCell ref="H5:J5"/>
    <mergeCell ref="B6:G6"/>
    <mergeCell ref="D5:G5"/>
    <mergeCell ref="I3:L3"/>
    <mergeCell ref="I2:L2"/>
    <mergeCell ref="H6:J6"/>
    <mergeCell ref="D47:F47"/>
    <mergeCell ref="K6:L6"/>
    <mergeCell ref="J46:K46"/>
    <mergeCell ref="K5:L5"/>
    <mergeCell ref="J47:K47"/>
    <mergeCell ref="B46:C46"/>
    <mergeCell ref="D46:F46"/>
    <mergeCell ref="G46:I46"/>
    <mergeCell ref="A10:L10"/>
    <mergeCell ref="A11:L44"/>
  </mergeCells>
  <phoneticPr fontId="0" type="noConversion"/>
  <printOptions horizontalCentered="1"/>
  <pageMargins left="0.25" right="0.25" top="0.41" bottom="0.68" header="0.17" footer="0.16"/>
  <pageSetup scale="95"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L177"/>
  <sheetViews>
    <sheetView zoomScaleNormal="100" workbookViewId="0">
      <selection activeCell="B1" sqref="B1:E2"/>
    </sheetView>
  </sheetViews>
  <sheetFormatPr defaultColWidth="9.140625" defaultRowHeight="12.75"/>
  <cols>
    <col min="1" max="1" width="1.5703125" style="553" customWidth="1"/>
    <col min="2" max="2" width="11.5703125" style="553" customWidth="1"/>
    <col min="3" max="8" width="8.5703125" style="553" customWidth="1"/>
    <col min="9" max="9" width="11.85546875" style="553" customWidth="1"/>
    <col min="10" max="10" width="9.5703125" style="560" customWidth="1"/>
    <col min="11" max="11" width="7" style="553" customWidth="1"/>
    <col min="12" max="12" width="5.5703125" style="553" customWidth="1"/>
    <col min="13" max="16384" width="9.140625" style="553"/>
  </cols>
  <sheetData>
    <row r="1" spans="1:12" ht="20.25" customHeight="1">
      <c r="A1" s="715"/>
      <c r="B1" s="1304" t="s">
        <v>856</v>
      </c>
      <c r="C1" s="1305"/>
      <c r="D1" s="1305"/>
      <c r="E1" s="1305"/>
      <c r="F1" s="715"/>
      <c r="G1" s="715"/>
      <c r="H1" s="715"/>
      <c r="I1" s="715"/>
      <c r="J1" s="715"/>
      <c r="K1" s="715"/>
      <c r="L1" s="716"/>
    </row>
    <row r="2" spans="1:12" ht="12" customHeight="1" thickBot="1">
      <c r="A2" s="717"/>
      <c r="B2" s="1305"/>
      <c r="C2" s="1305"/>
      <c r="D2" s="1305"/>
      <c r="E2" s="1305"/>
      <c r="F2" s="718"/>
      <c r="G2" s="719"/>
      <c r="H2" s="718"/>
      <c r="I2" s="718"/>
      <c r="J2" s="718"/>
      <c r="K2" s="718"/>
      <c r="L2" s="718"/>
    </row>
    <row r="3" spans="1:12" ht="12" customHeight="1">
      <c r="A3" s="717"/>
      <c r="B3" s="720" t="s">
        <v>777</v>
      </c>
      <c r="C3" s="1306">
        <f>INTRO!$D$41</f>
        <v>0</v>
      </c>
      <c r="D3" s="1307"/>
      <c r="E3" s="1308"/>
      <c r="F3" s="721" t="s">
        <v>778</v>
      </c>
      <c r="G3" s="718"/>
      <c r="H3" s="1315" t="s">
        <v>117</v>
      </c>
      <c r="I3" s="1315"/>
      <c r="J3" s="1315"/>
      <c r="K3" s="1315"/>
      <c r="L3" s="718"/>
    </row>
    <row r="4" spans="1:12">
      <c r="A4" s="717"/>
      <c r="B4" s="720" t="s">
        <v>779</v>
      </c>
      <c r="C4" s="1309">
        <f>INTRO!$D$42</f>
        <v>0</v>
      </c>
      <c r="D4" s="1310"/>
      <c r="E4" s="1311"/>
      <c r="F4" s="721" t="s">
        <v>780</v>
      </c>
      <c r="G4" s="723"/>
      <c r="H4" s="1316"/>
      <c r="I4" s="1316"/>
      <c r="J4" s="1316"/>
      <c r="K4" s="1316"/>
      <c r="L4" s="718"/>
    </row>
    <row r="5" spans="1:12">
      <c r="A5" s="717"/>
      <c r="B5" s="720" t="s">
        <v>781</v>
      </c>
      <c r="C5" s="1309">
        <f>INTRO!D35</f>
        <v>0</v>
      </c>
      <c r="D5" s="1310"/>
      <c r="E5" s="1311"/>
      <c r="F5" s="721" t="s">
        <v>782</v>
      </c>
      <c r="G5" s="723"/>
      <c r="H5" s="1317"/>
      <c r="I5" s="1317"/>
      <c r="J5" s="1317"/>
      <c r="K5" s="1317"/>
      <c r="L5" s="718"/>
    </row>
    <row r="6" spans="1:12">
      <c r="A6" s="717"/>
      <c r="B6" s="720" t="s">
        <v>783</v>
      </c>
      <c r="C6" s="1312"/>
      <c r="D6" s="1313"/>
      <c r="E6" s="1314"/>
      <c r="F6" s="721" t="s">
        <v>784</v>
      </c>
      <c r="G6" s="723"/>
      <c r="H6" s="1317"/>
      <c r="I6" s="1317"/>
      <c r="J6" s="1317"/>
      <c r="K6" s="1317"/>
      <c r="L6" s="718"/>
    </row>
    <row r="7" spans="1:12">
      <c r="A7" s="717"/>
      <c r="B7" s="724" t="s">
        <v>785</v>
      </c>
      <c r="C7" s="1312"/>
      <c r="D7" s="1313"/>
      <c r="E7" s="1314"/>
      <c r="F7" s="721" t="s">
        <v>786</v>
      </c>
      <c r="G7" s="723"/>
      <c r="H7" s="1316" t="s">
        <v>117</v>
      </c>
      <c r="I7" s="1316"/>
      <c r="J7" s="1316"/>
      <c r="K7" s="1316"/>
      <c r="L7" s="718"/>
    </row>
    <row r="8" spans="1:12" ht="13.5" thickBot="1">
      <c r="A8" s="717"/>
      <c r="B8" s="724" t="s">
        <v>787</v>
      </c>
      <c r="C8" s="1301"/>
      <c r="D8" s="1302"/>
      <c r="E8" s="1303"/>
      <c r="F8" s="725"/>
      <c r="G8" s="726"/>
      <c r="H8" s="718"/>
      <c r="I8" s="718"/>
      <c r="J8" s="718"/>
      <c r="K8" s="718"/>
      <c r="L8" s="718"/>
    </row>
    <row r="9" spans="1:12" ht="9.9499999999999993" customHeight="1">
      <c r="A9" s="717"/>
      <c r="B9" s="718"/>
      <c r="C9" s="718"/>
      <c r="D9" s="722"/>
      <c r="E9" s="725"/>
      <c r="F9" s="725"/>
      <c r="G9" s="726"/>
      <c r="H9" s="718"/>
      <c r="I9" s="718"/>
      <c r="J9" s="718"/>
      <c r="K9" s="718"/>
      <c r="L9" s="718"/>
    </row>
    <row r="10" spans="1:12" ht="12.75" customHeight="1" thickBot="1">
      <c r="A10" s="716"/>
      <c r="B10" s="727" t="s">
        <v>788</v>
      </c>
      <c r="C10" s="731" t="s">
        <v>789</v>
      </c>
      <c r="D10" s="731" t="s">
        <v>790</v>
      </c>
      <c r="E10" s="731" t="s">
        <v>791</v>
      </c>
      <c r="F10" s="731" t="s">
        <v>792</v>
      </c>
      <c r="G10" s="731" t="s">
        <v>793</v>
      </c>
      <c r="H10" s="718"/>
      <c r="I10" s="718"/>
      <c r="J10" s="718"/>
      <c r="K10" s="718"/>
      <c r="L10" s="718"/>
    </row>
    <row r="11" spans="1:12" ht="9.9499999999999993" customHeight="1">
      <c r="A11" s="716"/>
      <c r="B11" s="728">
        <v>1</v>
      </c>
      <c r="C11" s="740"/>
      <c r="D11" s="741"/>
      <c r="E11" s="741"/>
      <c r="F11" s="741"/>
      <c r="G11" s="742"/>
      <c r="H11" s="729" t="s">
        <v>794</v>
      </c>
      <c r="I11" s="716"/>
      <c r="J11" s="730"/>
      <c r="K11" s="718"/>
      <c r="L11" s="718"/>
    </row>
    <row r="12" spans="1:12" ht="9.9499999999999993" customHeight="1">
      <c r="A12" s="716"/>
      <c r="B12" s="728">
        <v>2</v>
      </c>
      <c r="C12" s="743"/>
      <c r="D12" s="559"/>
      <c r="E12" s="559"/>
      <c r="F12" s="559"/>
      <c r="G12" s="744"/>
      <c r="H12" s="729"/>
      <c r="I12" s="716"/>
      <c r="J12" s="730"/>
      <c r="K12" s="718"/>
      <c r="L12" s="718"/>
    </row>
    <row r="13" spans="1:12" ht="9.9499999999999993" customHeight="1">
      <c r="A13" s="716"/>
      <c r="B13" s="728">
        <v>3</v>
      </c>
      <c r="C13" s="743"/>
      <c r="D13" s="559"/>
      <c r="E13" s="559"/>
      <c r="F13" s="559"/>
      <c r="G13" s="744"/>
      <c r="H13" s="1299" t="s">
        <v>825</v>
      </c>
      <c r="I13" s="1300"/>
      <c r="J13" s="1300"/>
      <c r="K13" s="1300"/>
      <c r="L13" s="1300"/>
    </row>
    <row r="14" spans="1:12" ht="9.9499999999999993" customHeight="1">
      <c r="A14" s="716"/>
      <c r="B14" s="728">
        <v>4</v>
      </c>
      <c r="C14" s="743"/>
      <c r="D14" s="559"/>
      <c r="E14" s="559"/>
      <c r="F14" s="559"/>
      <c r="G14" s="744"/>
      <c r="H14" s="718"/>
      <c r="I14" s="716"/>
      <c r="J14" s="730"/>
      <c r="K14" s="718"/>
      <c r="L14" s="718"/>
    </row>
    <row r="15" spans="1:12" ht="9.9499999999999993" customHeight="1">
      <c r="A15" s="716"/>
      <c r="B15" s="728">
        <v>5</v>
      </c>
      <c r="C15" s="743"/>
      <c r="D15" s="559"/>
      <c r="E15" s="559"/>
      <c r="F15" s="559"/>
      <c r="G15" s="744"/>
      <c r="H15" s="716"/>
      <c r="I15" s="716"/>
      <c r="J15" s="730"/>
      <c r="K15" s="718"/>
      <c r="L15" s="718"/>
    </row>
    <row r="16" spans="1:12" ht="9.9499999999999993" customHeight="1" thickBot="1">
      <c r="A16" s="716"/>
      <c r="B16" s="728">
        <v>6</v>
      </c>
      <c r="C16" s="745"/>
      <c r="D16" s="746"/>
      <c r="E16" s="746"/>
      <c r="F16" s="746"/>
      <c r="G16" s="747"/>
      <c r="H16" s="716"/>
      <c r="I16" s="716"/>
      <c r="J16" s="730"/>
      <c r="K16" s="718"/>
      <c r="L16" s="718"/>
    </row>
    <row r="17" spans="1:12">
      <c r="A17" s="716"/>
      <c r="B17" s="718"/>
      <c r="C17" s="718"/>
      <c r="D17" s="718"/>
      <c r="E17" s="718"/>
      <c r="F17" s="718"/>
      <c r="G17" s="718"/>
      <c r="H17" s="716"/>
      <c r="I17" s="716"/>
      <c r="J17" s="730"/>
      <c r="K17" s="718"/>
      <c r="L17" s="718"/>
    </row>
    <row r="18" spans="1:12">
      <c r="B18" s="554"/>
      <c r="C18" s="554"/>
      <c r="D18" s="554"/>
      <c r="E18" s="554"/>
      <c r="F18" s="554"/>
      <c r="G18" s="554"/>
      <c r="H18" s="556"/>
      <c r="I18" s="556"/>
      <c r="K18" s="554"/>
      <c r="L18" s="554"/>
    </row>
    <row r="19" spans="1:12" s="565" customFormat="1">
      <c r="A19" s="561"/>
      <c r="B19" s="562"/>
      <c r="C19" s="562"/>
      <c r="D19" s="563"/>
      <c r="E19" s="564"/>
      <c r="J19" s="566"/>
    </row>
    <row r="20" spans="1:12" s="565" customFormat="1" ht="9.75" customHeight="1" thickBot="1">
      <c r="A20" s="561"/>
      <c r="B20" s="567" t="str">
        <f>B3</f>
        <v>Supplier:</v>
      </c>
      <c r="C20" s="555">
        <f>C3</f>
        <v>0</v>
      </c>
      <c r="D20" s="563"/>
      <c r="E20" s="564"/>
      <c r="J20" s="566"/>
    </row>
    <row r="21" spans="1:12" s="565" customFormat="1" ht="9.9499999999999993" customHeight="1">
      <c r="A21" s="556"/>
      <c r="B21" s="568" t="s">
        <v>123</v>
      </c>
      <c r="C21" s="569">
        <f>C4</f>
        <v>0</v>
      </c>
      <c r="E21" s="570" t="s">
        <v>778</v>
      </c>
      <c r="F21" s="571"/>
      <c r="G21" s="566" t="str">
        <f>H3</f>
        <v xml:space="preserve"> </v>
      </c>
      <c r="J21" s="572"/>
      <c r="K21" s="573"/>
    </row>
    <row r="22" spans="1:12" s="565" customFormat="1" ht="9.9499999999999993" customHeight="1">
      <c r="A22" s="556"/>
      <c r="B22" s="568" t="s">
        <v>795</v>
      </c>
      <c r="C22" s="569">
        <f>C5</f>
        <v>0</v>
      </c>
      <c r="E22" s="570" t="s">
        <v>796</v>
      </c>
      <c r="F22" s="556"/>
      <c r="G22" s="566">
        <f>H4</f>
        <v>0</v>
      </c>
      <c r="J22" s="574" t="s">
        <v>797</v>
      </c>
      <c r="K22" s="575" t="e">
        <f>MIN($J$75,$J$78)</f>
        <v>#DIV/0!</v>
      </c>
    </row>
    <row r="23" spans="1:12" s="565" customFormat="1" ht="9.9499999999999993" customHeight="1" thickBot="1">
      <c r="A23" s="556"/>
      <c r="B23" s="568" t="s">
        <v>783</v>
      </c>
      <c r="C23" s="576">
        <f>C6</f>
        <v>0</v>
      </c>
      <c r="E23" s="570" t="s">
        <v>798</v>
      </c>
      <c r="F23" s="571"/>
      <c r="G23" s="577">
        <f>H5</f>
        <v>0</v>
      </c>
      <c r="H23" s="566"/>
      <c r="J23" s="578"/>
      <c r="K23" s="558"/>
    </row>
    <row r="24" spans="1:12" s="565" customFormat="1" ht="9.9499999999999993" customHeight="1">
      <c r="A24" s="556"/>
      <c r="B24" s="568" t="s">
        <v>799</v>
      </c>
      <c r="C24" s="579">
        <f>C7</f>
        <v>0</v>
      </c>
      <c r="E24" s="570" t="s">
        <v>784</v>
      </c>
      <c r="F24" s="571"/>
      <c r="G24" s="577">
        <f>H6</f>
        <v>0</v>
      </c>
      <c r="H24" s="566"/>
      <c r="J24" s="572"/>
      <c r="K24" s="573"/>
    </row>
    <row r="25" spans="1:12" s="565" customFormat="1" ht="9.9499999999999993" customHeight="1">
      <c r="A25" s="556"/>
      <c r="B25" s="568" t="s">
        <v>800</v>
      </c>
      <c r="C25" s="579">
        <f>C8</f>
        <v>0</v>
      </c>
      <c r="E25" s="570" t="s">
        <v>786</v>
      </c>
      <c r="F25" s="556"/>
      <c r="G25" s="577" t="str">
        <f>H7</f>
        <v xml:space="preserve"> </v>
      </c>
      <c r="J25" s="574" t="s">
        <v>801</v>
      </c>
      <c r="K25" s="575" t="e">
        <f>MIN($K$75,$K$78)</f>
        <v>#DIV/0!</v>
      </c>
    </row>
    <row r="26" spans="1:12" s="565" customFormat="1" ht="9.9499999999999993" customHeight="1" thickBot="1">
      <c r="A26" s="556"/>
      <c r="B26" s="568"/>
      <c r="C26" s="580"/>
      <c r="D26" s="566"/>
      <c r="E26" s="570"/>
      <c r="F26" s="556"/>
      <c r="G26" s="577"/>
      <c r="J26" s="578"/>
      <c r="K26" s="558"/>
    </row>
    <row r="27" spans="1:12" s="565" customFormat="1" ht="9.9499999999999993" customHeight="1">
      <c r="A27" s="556"/>
      <c r="B27" s="581"/>
      <c r="C27" s="581"/>
      <c r="D27" s="582"/>
      <c r="E27" s="556"/>
      <c r="F27" s="556"/>
      <c r="I27" s="556"/>
      <c r="J27" s="556"/>
      <c r="K27" s="556"/>
      <c r="L27" s="556"/>
    </row>
    <row r="28" spans="1:12" s="565" customFormat="1" ht="9.9499999999999993" customHeight="1">
      <c r="A28" s="583"/>
      <c r="B28" s="584" t="s">
        <v>802</v>
      </c>
      <c r="C28" s="585">
        <v>1</v>
      </c>
      <c r="D28" s="585">
        <v>2</v>
      </c>
      <c r="E28" s="585">
        <v>3</v>
      </c>
      <c r="F28" s="585">
        <v>4</v>
      </c>
      <c r="G28" s="585">
        <v>5</v>
      </c>
      <c r="H28" s="585" t="s">
        <v>576</v>
      </c>
      <c r="I28" s="585" t="s">
        <v>513</v>
      </c>
    </row>
    <row r="29" spans="1:12" s="565" customFormat="1" ht="9.1999999999999993" customHeight="1">
      <c r="A29" s="583"/>
      <c r="B29" s="586">
        <v>1</v>
      </c>
      <c r="C29" s="587">
        <f t="shared" ref="C29:G34" si="0">C11</f>
        <v>0</v>
      </c>
      <c r="D29" s="587">
        <f t="shared" si="0"/>
        <v>0</v>
      </c>
      <c r="E29" s="587">
        <f t="shared" si="0"/>
        <v>0</v>
      </c>
      <c r="F29" s="587">
        <f t="shared" si="0"/>
        <v>0</v>
      </c>
      <c r="G29" s="587">
        <f t="shared" si="0"/>
        <v>0</v>
      </c>
      <c r="H29" s="587">
        <f t="shared" ref="H29:H34" si="1">AVERAGE(C29:G29)</f>
        <v>0</v>
      </c>
      <c r="I29" s="587">
        <f t="shared" ref="I29:I34" si="2">MAX(C29:G29)-MIN(C29:G29)</f>
        <v>0</v>
      </c>
    </row>
    <row r="30" spans="1:12" s="565" customFormat="1" ht="9.1999999999999993" customHeight="1">
      <c r="A30" s="583"/>
      <c r="B30" s="586">
        <v>2</v>
      </c>
      <c r="C30" s="587">
        <f t="shared" si="0"/>
        <v>0</v>
      </c>
      <c r="D30" s="587">
        <f t="shared" si="0"/>
        <v>0</v>
      </c>
      <c r="E30" s="587">
        <f t="shared" si="0"/>
        <v>0</v>
      </c>
      <c r="F30" s="587">
        <f t="shared" si="0"/>
        <v>0</v>
      </c>
      <c r="G30" s="587">
        <f t="shared" si="0"/>
        <v>0</v>
      </c>
      <c r="H30" s="587">
        <f t="shared" si="1"/>
        <v>0</v>
      </c>
      <c r="I30" s="587">
        <f t="shared" si="2"/>
        <v>0</v>
      </c>
    </row>
    <row r="31" spans="1:12" s="565" customFormat="1" ht="9.1999999999999993" customHeight="1">
      <c r="A31" s="583"/>
      <c r="B31" s="586">
        <v>3</v>
      </c>
      <c r="C31" s="587">
        <f t="shared" si="0"/>
        <v>0</v>
      </c>
      <c r="D31" s="587">
        <f t="shared" si="0"/>
        <v>0</v>
      </c>
      <c r="E31" s="587">
        <f t="shared" si="0"/>
        <v>0</v>
      </c>
      <c r="F31" s="587">
        <f t="shared" si="0"/>
        <v>0</v>
      </c>
      <c r="G31" s="587">
        <f t="shared" si="0"/>
        <v>0</v>
      </c>
      <c r="H31" s="587">
        <f t="shared" si="1"/>
        <v>0</v>
      </c>
      <c r="I31" s="587">
        <f t="shared" si="2"/>
        <v>0</v>
      </c>
    </row>
    <row r="32" spans="1:12" s="565" customFormat="1" ht="9.1999999999999993" customHeight="1">
      <c r="A32" s="583"/>
      <c r="B32" s="586">
        <v>4</v>
      </c>
      <c r="C32" s="587">
        <f t="shared" si="0"/>
        <v>0</v>
      </c>
      <c r="D32" s="587">
        <f t="shared" si="0"/>
        <v>0</v>
      </c>
      <c r="E32" s="587">
        <f t="shared" si="0"/>
        <v>0</v>
      </c>
      <c r="F32" s="587">
        <f t="shared" si="0"/>
        <v>0</v>
      </c>
      <c r="G32" s="587">
        <f t="shared" si="0"/>
        <v>0</v>
      </c>
      <c r="H32" s="587">
        <f t="shared" si="1"/>
        <v>0</v>
      </c>
      <c r="I32" s="587">
        <f t="shared" si="2"/>
        <v>0</v>
      </c>
    </row>
    <row r="33" spans="1:12" s="565" customFormat="1" ht="9.1999999999999993" customHeight="1">
      <c r="A33" s="583"/>
      <c r="B33" s="586">
        <v>5</v>
      </c>
      <c r="C33" s="587">
        <f t="shared" si="0"/>
        <v>0</v>
      </c>
      <c r="D33" s="587">
        <f t="shared" si="0"/>
        <v>0</v>
      </c>
      <c r="E33" s="587">
        <f t="shared" si="0"/>
        <v>0</v>
      </c>
      <c r="F33" s="587">
        <f t="shared" si="0"/>
        <v>0</v>
      </c>
      <c r="G33" s="587">
        <f t="shared" si="0"/>
        <v>0</v>
      </c>
      <c r="H33" s="587">
        <f t="shared" si="1"/>
        <v>0</v>
      </c>
      <c r="I33" s="587">
        <f t="shared" si="2"/>
        <v>0</v>
      </c>
    </row>
    <row r="34" spans="1:12" s="565" customFormat="1" ht="9.1999999999999993" customHeight="1">
      <c r="A34" s="583"/>
      <c r="B34" s="588">
        <v>6</v>
      </c>
      <c r="C34" s="589">
        <f t="shared" si="0"/>
        <v>0</v>
      </c>
      <c r="D34" s="589">
        <f t="shared" si="0"/>
        <v>0</v>
      </c>
      <c r="E34" s="589">
        <f t="shared" si="0"/>
        <v>0</v>
      </c>
      <c r="F34" s="589">
        <f t="shared" si="0"/>
        <v>0</v>
      </c>
      <c r="G34" s="589">
        <f t="shared" si="0"/>
        <v>0</v>
      </c>
      <c r="H34" s="587">
        <f t="shared" si="1"/>
        <v>0</v>
      </c>
      <c r="I34" s="587">
        <f t="shared" si="2"/>
        <v>0</v>
      </c>
      <c r="J34" s="556"/>
      <c r="L34" s="587"/>
    </row>
    <row r="35" spans="1:12" s="565" customFormat="1" ht="9.1999999999999993" customHeight="1">
      <c r="A35" s="583"/>
      <c r="B35" s="590"/>
      <c r="C35" s="591"/>
      <c r="D35" s="587"/>
      <c r="E35" s="587"/>
      <c r="F35" s="587"/>
      <c r="G35" s="587"/>
      <c r="H35" s="592"/>
      <c r="I35" s="593"/>
      <c r="L35" s="587"/>
    </row>
    <row r="36" spans="1:12" s="565" customFormat="1" ht="9.1999999999999993" customHeight="1">
      <c r="A36" s="583"/>
      <c r="B36" s="594"/>
      <c r="C36" s="595"/>
      <c r="F36" s="587"/>
      <c r="I36" s="596"/>
      <c r="J36" s="597"/>
    </row>
    <row r="37" spans="1:12" s="565" customFormat="1" ht="9.1999999999999993" customHeight="1">
      <c r="A37" s="583"/>
      <c r="B37" s="598" t="s">
        <v>803</v>
      </c>
      <c r="C37" s="599"/>
      <c r="F37" s="556"/>
      <c r="I37" s="600" t="s">
        <v>804</v>
      </c>
      <c r="J37" s="601">
        <f>AVERAGE($C$29:$G$34)</f>
        <v>0</v>
      </c>
    </row>
    <row r="38" spans="1:12" s="565" customFormat="1" ht="9.1999999999999993" customHeight="1">
      <c r="A38" s="583"/>
      <c r="B38" s="602" t="s">
        <v>805</v>
      </c>
      <c r="C38" s="603">
        <f>J$37+(0.73*J$39)</f>
        <v>0</v>
      </c>
      <c r="E38" s="604" t="s">
        <v>806</v>
      </c>
      <c r="F38" s="605"/>
      <c r="G38" s="605"/>
      <c r="I38" s="600" t="s">
        <v>807</v>
      </c>
      <c r="J38" s="601">
        <f>J39/I86</f>
        <v>0</v>
      </c>
    </row>
    <row r="39" spans="1:12" s="565" customFormat="1" ht="9.1999999999999993" customHeight="1">
      <c r="A39" s="583"/>
      <c r="B39" s="602" t="s">
        <v>808</v>
      </c>
      <c r="C39" s="603">
        <f>J$37-(0.73*J$39)</f>
        <v>0</v>
      </c>
      <c r="F39" s="606" t="e">
        <f>IF(K22&lt;=1.33,"CPK Value is Unacceptable:","")</f>
        <v>#DIV/0!</v>
      </c>
      <c r="G39" s="607"/>
      <c r="I39" s="600" t="s">
        <v>809</v>
      </c>
      <c r="J39" s="601">
        <f>SUM($I$29:$I$33)/5</f>
        <v>0</v>
      </c>
    </row>
    <row r="40" spans="1:12" s="565" customFormat="1" ht="9.1999999999999993" customHeight="1">
      <c r="A40" s="583"/>
      <c r="B40" s="608"/>
      <c r="C40" s="609"/>
      <c r="E40" s="606" t="str">
        <f>IF(E91&gt;=1,"X-Bar Subgroups Out of Control:","")</f>
        <v/>
      </c>
      <c r="F40" s="564" t="e">
        <f>IF(K25&lt;=1.33,"PPK Value is Unacceptable:","")</f>
        <v>#DIV/0!</v>
      </c>
      <c r="G40" s="587"/>
      <c r="I40" s="610"/>
      <c r="J40" s="611"/>
    </row>
    <row r="41" spans="1:12" s="565" customFormat="1" ht="9.1999999999999993" customHeight="1">
      <c r="A41" s="583"/>
      <c r="B41" s="612"/>
      <c r="C41" s="613"/>
      <c r="F41" s="606" t="str">
        <f>IF(I91&gt;=1.33,"R-Bar Subgroups Out of Control:","")</f>
        <v/>
      </c>
      <c r="G41" s="564"/>
      <c r="I41" s="602"/>
      <c r="J41" s="614"/>
    </row>
    <row r="42" spans="1:12" s="565" customFormat="1" ht="9.1999999999999993" customHeight="1">
      <c r="A42" s="583"/>
      <c r="B42" s="598" t="s">
        <v>810</v>
      </c>
      <c r="C42" s="615"/>
      <c r="E42" s="604" t="s">
        <v>806</v>
      </c>
      <c r="F42" s="605"/>
      <c r="G42" s="605"/>
      <c r="I42" s="600" t="s">
        <v>811</v>
      </c>
      <c r="J42" s="616">
        <f>C6+C7</f>
        <v>0</v>
      </c>
    </row>
    <row r="43" spans="1:12" s="565" customFormat="1" ht="9.1999999999999993" customHeight="1">
      <c r="A43" s="583"/>
      <c r="B43" s="602" t="s">
        <v>805</v>
      </c>
      <c r="C43" s="603">
        <f>J39*2.28</f>
        <v>0</v>
      </c>
      <c r="I43" s="600" t="s">
        <v>812</v>
      </c>
      <c r="J43" s="616">
        <f>C6-C8</f>
        <v>0</v>
      </c>
    </row>
    <row r="44" spans="1:12" s="565" customFormat="1" ht="9.1999999999999993" customHeight="1">
      <c r="A44" s="583"/>
      <c r="B44" s="602" t="s">
        <v>808</v>
      </c>
      <c r="C44" s="603">
        <v>0</v>
      </c>
      <c r="F44" s="587"/>
      <c r="G44" s="587"/>
      <c r="I44" s="602"/>
      <c r="J44" s="599"/>
    </row>
    <row r="45" spans="1:12" s="565" customFormat="1" ht="9.1999999999999993" customHeight="1">
      <c r="A45" s="583"/>
      <c r="B45" s="617"/>
      <c r="C45" s="618"/>
      <c r="G45" s="587"/>
      <c r="I45" s="619"/>
      <c r="J45" s="620"/>
    </row>
    <row r="46" spans="1:12" s="565" customFormat="1" ht="9.1999999999999993" customHeight="1">
      <c r="A46" s="583"/>
      <c r="B46" s="564"/>
      <c r="C46" s="621"/>
      <c r="G46" s="587"/>
      <c r="I46" s="582"/>
      <c r="J46" s="622"/>
    </row>
    <row r="47" spans="1:12" s="565" customFormat="1" ht="9.1999999999999993" customHeight="1">
      <c r="A47" s="583"/>
      <c r="B47" s="564"/>
      <c r="C47" s="621"/>
      <c r="G47" s="587"/>
      <c r="I47" s="582"/>
      <c r="J47" s="622"/>
    </row>
    <row r="48" spans="1:12" s="565" customFormat="1" ht="9.1999999999999993" customHeight="1">
      <c r="A48" s="583"/>
      <c r="B48" s="564"/>
      <c r="C48" s="621"/>
      <c r="G48" s="587"/>
      <c r="I48" s="582"/>
      <c r="J48" s="622"/>
    </row>
    <row r="49" spans="1:10" s="565" customFormat="1" ht="9.1999999999999993" customHeight="1">
      <c r="A49" s="583"/>
      <c r="B49" s="564"/>
      <c r="C49" s="621"/>
      <c r="G49" s="587"/>
      <c r="I49" s="582"/>
      <c r="J49" s="622"/>
    </row>
    <row r="50" spans="1:10" s="565" customFormat="1" ht="9.1999999999999993" customHeight="1">
      <c r="A50" s="583"/>
      <c r="B50" s="564"/>
      <c r="C50" s="621"/>
      <c r="G50" s="587"/>
      <c r="I50" s="582"/>
      <c r="J50" s="622"/>
    </row>
    <row r="51" spans="1:10" s="565" customFormat="1" ht="9.1999999999999993" customHeight="1">
      <c r="A51" s="583"/>
      <c r="B51" s="564"/>
      <c r="C51" s="621"/>
      <c r="G51" s="587"/>
      <c r="I51" s="582"/>
      <c r="J51" s="622"/>
    </row>
    <row r="52" spans="1:10" s="565" customFormat="1" ht="9.1999999999999993" customHeight="1">
      <c r="A52" s="583"/>
      <c r="B52" s="564"/>
      <c r="C52" s="621"/>
      <c r="G52" s="587"/>
      <c r="I52" s="582"/>
      <c r="J52" s="622"/>
    </row>
    <row r="53" spans="1:10" s="565" customFormat="1" ht="9.1999999999999993" customHeight="1">
      <c r="A53" s="583"/>
      <c r="B53" s="564"/>
      <c r="C53" s="621"/>
      <c r="G53" s="587"/>
      <c r="I53" s="582"/>
      <c r="J53" s="622"/>
    </row>
    <row r="54" spans="1:10" s="565" customFormat="1" ht="9.1999999999999993" customHeight="1">
      <c r="A54" s="583"/>
      <c r="B54" s="564"/>
      <c r="C54" s="621"/>
      <c r="G54" s="587"/>
      <c r="I54" s="582"/>
      <c r="J54" s="622"/>
    </row>
    <row r="55" spans="1:10" s="565" customFormat="1" ht="9.1999999999999993" customHeight="1">
      <c r="A55" s="583"/>
      <c r="B55" s="564"/>
      <c r="C55" s="621"/>
      <c r="G55" s="587"/>
      <c r="I55" s="582"/>
      <c r="J55" s="622"/>
    </row>
    <row r="56" spans="1:10" s="565" customFormat="1" ht="9.1999999999999993" customHeight="1">
      <c r="A56" s="583"/>
      <c r="B56" s="623"/>
      <c r="C56" s="624"/>
      <c r="D56" s="624"/>
      <c r="E56" s="624"/>
      <c r="F56" s="624"/>
      <c r="G56" s="624"/>
      <c r="H56" s="624"/>
      <c r="I56" s="625"/>
      <c r="J56" s="622"/>
    </row>
    <row r="57" spans="1:10" s="565" customFormat="1" ht="9.1999999999999993" customHeight="1">
      <c r="A57" s="583"/>
      <c r="B57" s="626"/>
      <c r="C57" s="627"/>
      <c r="D57" s="624"/>
      <c r="E57" s="628"/>
      <c r="F57" s="628"/>
      <c r="G57" s="624"/>
      <c r="H57" s="629"/>
      <c r="I57" s="630"/>
      <c r="J57" s="622"/>
    </row>
    <row r="58" spans="1:10" s="565" customFormat="1" ht="9.1999999999999993" customHeight="1">
      <c r="A58" s="583"/>
      <c r="B58" s="631"/>
      <c r="C58" s="632"/>
      <c r="D58" s="624"/>
      <c r="E58" s="626"/>
      <c r="F58" s="534"/>
      <c r="G58" s="624"/>
      <c r="H58" s="629"/>
      <c r="I58" s="633"/>
      <c r="J58" s="622"/>
    </row>
    <row r="59" spans="1:10" s="565" customFormat="1" ht="9.1999999999999993" customHeight="1">
      <c r="A59" s="583"/>
      <c r="B59" s="631"/>
      <c r="C59" s="632"/>
      <c r="D59" s="624"/>
      <c r="E59" s="634"/>
      <c r="F59" s="534"/>
      <c r="G59" s="624"/>
      <c r="H59" s="629"/>
      <c r="I59" s="630"/>
      <c r="J59" s="622"/>
    </row>
    <row r="60" spans="1:10" s="565" customFormat="1" ht="9.1999999999999993" customHeight="1">
      <c r="A60" s="583"/>
      <c r="B60" s="635"/>
      <c r="C60" s="636"/>
      <c r="D60" s="624"/>
      <c r="E60" s="634"/>
      <c r="F60" s="637"/>
      <c r="G60" s="624"/>
      <c r="H60" s="638"/>
      <c r="I60" s="639"/>
      <c r="J60" s="622"/>
    </row>
    <row r="61" spans="1:10" s="565" customFormat="1" ht="9.1999999999999993" customHeight="1">
      <c r="A61" s="583"/>
      <c r="B61" s="635"/>
      <c r="C61" s="636"/>
      <c r="D61" s="624"/>
      <c r="E61" s="634"/>
      <c r="F61" s="637"/>
      <c r="G61" s="624"/>
      <c r="H61" s="638"/>
      <c r="I61" s="639"/>
      <c r="J61" s="622"/>
    </row>
    <row r="62" spans="1:10" s="565" customFormat="1" ht="9.1999999999999993" customHeight="1">
      <c r="A62" s="583"/>
      <c r="B62" s="640"/>
      <c r="C62" s="641"/>
      <c r="D62" s="587"/>
      <c r="E62" s="556"/>
      <c r="F62" s="556"/>
      <c r="G62" s="587"/>
      <c r="H62" s="628"/>
      <c r="I62" s="642"/>
      <c r="J62" s="643"/>
    </row>
    <row r="63" spans="1:10" s="565" customFormat="1" ht="9.1999999999999993" customHeight="1">
      <c r="A63" s="583"/>
      <c r="B63" s="644" t="s">
        <v>803</v>
      </c>
      <c r="C63" s="645"/>
      <c r="D63" s="587"/>
      <c r="H63" s="646"/>
      <c r="I63" s="647" t="s">
        <v>804</v>
      </c>
      <c r="J63" s="601">
        <f>AVERAGE($C$29:$G$34)</f>
        <v>0</v>
      </c>
    </row>
    <row r="64" spans="1:10" s="565" customFormat="1" ht="9.1999999999999993" customHeight="1">
      <c r="A64" s="583"/>
      <c r="B64" s="648" t="s">
        <v>805</v>
      </c>
      <c r="C64" s="603">
        <f>J$63+(0.73*J$65)</f>
        <v>0</v>
      </c>
      <c r="D64" s="587"/>
      <c r="E64" s="556"/>
      <c r="F64" s="556"/>
      <c r="G64" s="587"/>
      <c r="H64" s="646"/>
      <c r="I64" s="647" t="s">
        <v>807</v>
      </c>
      <c r="J64" s="601">
        <f>STDEV($C$29:$G$34)</f>
        <v>0</v>
      </c>
    </row>
    <row r="65" spans="1:12" s="565" customFormat="1" ht="9.1999999999999993" customHeight="1">
      <c r="A65" s="583"/>
      <c r="B65" s="648" t="s">
        <v>808</v>
      </c>
      <c r="C65" s="603">
        <f>J$63-(0.73*J$65)</f>
        <v>0</v>
      </c>
      <c r="D65" s="587"/>
      <c r="H65" s="646"/>
      <c r="I65" s="647" t="s">
        <v>809</v>
      </c>
      <c r="J65" s="601">
        <f>SUM($I$29:$I$34)/6</f>
        <v>0</v>
      </c>
    </row>
    <row r="66" spans="1:12" s="565" customFormat="1" ht="9.1999999999999993" customHeight="1">
      <c r="A66" s="583"/>
      <c r="B66" s="608"/>
      <c r="C66" s="609"/>
      <c r="D66" s="587"/>
      <c r="E66" s="556"/>
      <c r="F66" s="556"/>
      <c r="G66" s="587"/>
      <c r="H66" s="646"/>
      <c r="I66" s="649"/>
      <c r="J66" s="603"/>
    </row>
    <row r="67" spans="1:12" s="565" customFormat="1" ht="9.1999999999999993" customHeight="1">
      <c r="A67" s="583"/>
      <c r="B67" s="650"/>
      <c r="C67" s="651"/>
      <c r="D67" s="587"/>
      <c r="H67" s="646"/>
      <c r="I67" s="652"/>
      <c r="J67" s="595"/>
    </row>
    <row r="68" spans="1:12" s="565" customFormat="1" ht="9.1999999999999993" customHeight="1">
      <c r="A68" s="583"/>
      <c r="B68" s="644" t="s">
        <v>810</v>
      </c>
      <c r="C68" s="653"/>
      <c r="D68" s="587"/>
      <c r="E68" s="556"/>
      <c r="F68" s="556"/>
      <c r="G68" s="587"/>
      <c r="H68" s="646"/>
      <c r="I68" s="647" t="s">
        <v>811</v>
      </c>
      <c r="J68" s="616">
        <f>C6+C7</f>
        <v>0</v>
      </c>
    </row>
    <row r="69" spans="1:12" s="565" customFormat="1" ht="9.1999999999999993" customHeight="1">
      <c r="A69" s="583"/>
      <c r="B69" s="648" t="s">
        <v>805</v>
      </c>
      <c r="C69" s="603">
        <f>J65*2.28</f>
        <v>0</v>
      </c>
      <c r="D69" s="587"/>
      <c r="H69" s="646"/>
      <c r="I69" s="647" t="s">
        <v>812</v>
      </c>
      <c r="J69" s="616">
        <f>C6-C8</f>
        <v>0</v>
      </c>
    </row>
    <row r="70" spans="1:12" s="565" customFormat="1" ht="9.1999999999999993" customHeight="1">
      <c r="A70" s="583"/>
      <c r="B70" s="648" t="s">
        <v>808</v>
      </c>
      <c r="C70" s="603">
        <v>0</v>
      </c>
      <c r="D70" s="587"/>
      <c r="E70" s="628"/>
      <c r="F70" s="628"/>
      <c r="G70" s="628"/>
      <c r="H70" s="646"/>
      <c r="I70" s="649"/>
      <c r="J70" s="599"/>
    </row>
    <row r="71" spans="1:12" s="565" customFormat="1" ht="9.1999999999999993" customHeight="1">
      <c r="A71" s="583"/>
      <c r="B71" s="617"/>
      <c r="C71" s="618"/>
      <c r="D71" s="587"/>
      <c r="G71" s="587"/>
      <c r="H71" s="646"/>
      <c r="I71" s="654"/>
      <c r="J71" s="620"/>
    </row>
    <row r="72" spans="1:12" ht="13.5" thickBot="1">
      <c r="A72" s="655"/>
      <c r="B72" s="732" t="s">
        <v>813</v>
      </c>
      <c r="C72" s="733"/>
      <c r="D72" s="733"/>
      <c r="E72" s="733"/>
      <c r="F72" s="733"/>
      <c r="G72" s="733"/>
      <c r="H72" s="733"/>
      <c r="I72" s="734"/>
      <c r="J72" s="734"/>
      <c r="K72" s="735"/>
      <c r="L72" s="735"/>
    </row>
    <row r="73" spans="1:12" s="565" customFormat="1" ht="12" thickBot="1">
      <c r="A73" s="656"/>
      <c r="B73" s="657" t="s">
        <v>803</v>
      </c>
      <c r="C73" s="658"/>
      <c r="D73" s="659"/>
      <c r="E73" s="660"/>
      <c r="F73" s="659"/>
      <c r="G73" s="661" t="s">
        <v>810</v>
      </c>
      <c r="H73" s="661"/>
      <c r="I73" s="662"/>
      <c r="J73" s="556"/>
      <c r="K73" s="556"/>
    </row>
    <row r="74" spans="1:12" s="565" customFormat="1" ht="11.25">
      <c r="A74" s="583"/>
      <c r="B74" s="663" t="s">
        <v>814</v>
      </c>
      <c r="C74" s="664" t="s">
        <v>815</v>
      </c>
      <c r="D74" s="664" t="s">
        <v>512</v>
      </c>
      <c r="E74" s="665" t="s">
        <v>816</v>
      </c>
      <c r="F74" s="664"/>
      <c r="G74" s="666" t="s">
        <v>814</v>
      </c>
      <c r="H74" s="667" t="s">
        <v>512</v>
      </c>
      <c r="I74" s="668" t="s">
        <v>816</v>
      </c>
      <c r="J74" s="669" t="s">
        <v>817</v>
      </c>
      <c r="K74" s="669" t="s">
        <v>817</v>
      </c>
      <c r="L74" s="556"/>
    </row>
    <row r="75" spans="1:12" s="565" customFormat="1" ht="11.25">
      <c r="A75" s="583"/>
      <c r="B75" s="670">
        <f>J$37+(0.73*J$39)</f>
        <v>0</v>
      </c>
      <c r="C75" s="587">
        <f>J$37-(0.73*J$39)</f>
        <v>0</v>
      </c>
      <c r="D75" s="587">
        <f>AVERAGE($C$29:$G$34)</f>
        <v>0</v>
      </c>
      <c r="E75" s="671">
        <f>IF(H29&gt;B75,1,IF(H29&lt;C75,1,0))</f>
        <v>0</v>
      </c>
      <c r="F75" s="672"/>
      <c r="G75" s="587">
        <f>J39*2.28</f>
        <v>0</v>
      </c>
      <c r="H75" s="587">
        <f>SUM($I$29:$I$34)/30</f>
        <v>0</v>
      </c>
      <c r="I75" s="673">
        <v>0</v>
      </c>
      <c r="J75" s="674" t="e">
        <f>(J42-J37)/(3*J38)</f>
        <v>#DIV/0!</v>
      </c>
      <c r="K75" s="674" t="e">
        <f>(J68-J63)/(3*J64)</f>
        <v>#DIV/0!</v>
      </c>
      <c r="L75" s="556"/>
    </row>
    <row r="76" spans="1:12" s="565" customFormat="1" ht="11.25">
      <c r="A76" s="583"/>
      <c r="B76" s="670">
        <f>J$37+(0.73*J$39)</f>
        <v>0</v>
      </c>
      <c r="C76" s="587">
        <f>J$37-(0.73*J$39)</f>
        <v>0</v>
      </c>
      <c r="D76" s="587">
        <f>AVERAGE($C$29:$G$34)</f>
        <v>0</v>
      </c>
      <c r="E76" s="671">
        <f>IF(H30&gt;B76,1,IF(H30&lt;C76,1,0))</f>
        <v>0</v>
      </c>
      <c r="F76" s="672"/>
      <c r="G76" s="587">
        <f>J39*2.28</f>
        <v>0</v>
      </c>
      <c r="H76" s="587">
        <f>SUM($I$29:$I$34)/30</f>
        <v>0</v>
      </c>
      <c r="I76" s="673">
        <v>0</v>
      </c>
      <c r="J76" s="675"/>
      <c r="K76" s="675"/>
      <c r="L76" s="556"/>
    </row>
    <row r="77" spans="1:12" s="565" customFormat="1" ht="11.25">
      <c r="A77" s="583"/>
      <c r="B77" s="670">
        <f>J$37+(0.73*J$39)</f>
        <v>0</v>
      </c>
      <c r="C77" s="587">
        <f>J$37-(0.73*J$39)</f>
        <v>0</v>
      </c>
      <c r="D77" s="587">
        <f>AVERAGE($C$29:$G$34)</f>
        <v>0</v>
      </c>
      <c r="E77" s="671">
        <f>IF(H31&gt;B77,1,IF(H31&lt;C77,1,0))</f>
        <v>0</v>
      </c>
      <c r="F77" s="672"/>
      <c r="G77" s="587">
        <f>J39*2.28</f>
        <v>0</v>
      </c>
      <c r="H77" s="587">
        <f>SUM($I$29:$I$34)/30</f>
        <v>0</v>
      </c>
      <c r="I77" s="673">
        <v>0</v>
      </c>
      <c r="J77" s="676" t="s">
        <v>818</v>
      </c>
      <c r="K77" s="676" t="s">
        <v>818</v>
      </c>
      <c r="L77" s="532"/>
    </row>
    <row r="78" spans="1:12" s="565" customFormat="1" ht="12" thickBot="1">
      <c r="A78" s="583"/>
      <c r="B78" s="670">
        <f>J$37+(0.73*J$39)</f>
        <v>0</v>
      </c>
      <c r="C78" s="587">
        <f>J$37-(0.73*J$39)</f>
        <v>0</v>
      </c>
      <c r="D78" s="587">
        <f>AVERAGE($C$29:$G$34)</f>
        <v>0</v>
      </c>
      <c r="E78" s="671">
        <f>IF(H32&gt;B78,1,IF(H32&lt;C78,1,0))</f>
        <v>0</v>
      </c>
      <c r="F78" s="672"/>
      <c r="G78" s="587">
        <f>J39*2.28</f>
        <v>0</v>
      </c>
      <c r="H78" s="587">
        <f>SUM($I$29:$I$34)/30</f>
        <v>0</v>
      </c>
      <c r="I78" s="673">
        <v>0</v>
      </c>
      <c r="J78" s="677" t="e">
        <f>(J37-J43)/(3*J38)</f>
        <v>#DIV/0!</v>
      </c>
      <c r="K78" s="677" t="e">
        <f>(J63-J69)/(3*J64)</f>
        <v>#DIV/0!</v>
      </c>
      <c r="L78" s="569"/>
    </row>
    <row r="79" spans="1:12" s="565" customFormat="1" ht="12" thickBot="1">
      <c r="A79" s="583"/>
      <c r="B79" s="670">
        <f>J$37+(0.73*J$39)</f>
        <v>0</v>
      </c>
      <c r="C79" s="587">
        <f>J$37-(0.73*J$39)</f>
        <v>0</v>
      </c>
      <c r="D79" s="587">
        <f>AVERAGE($C$29:$G$34)</f>
        <v>0</v>
      </c>
      <c r="E79" s="671">
        <f>IF(H33&gt;B79,1,IF(H33&lt;C79,1,0))</f>
        <v>0</v>
      </c>
      <c r="F79" s="672"/>
      <c r="G79" s="587">
        <f>J39*2.28</f>
        <v>0</v>
      </c>
      <c r="H79" s="587">
        <f>SUM($I$29:$I$34)/30</f>
        <v>0</v>
      </c>
      <c r="I79" s="673">
        <v>0</v>
      </c>
      <c r="J79" s="583"/>
      <c r="K79" s="583"/>
      <c r="L79" s="532"/>
    </row>
    <row r="80" spans="1:12" s="565" customFormat="1" ht="12" thickBot="1">
      <c r="A80" s="583"/>
      <c r="B80" s="678"/>
      <c r="C80" s="679"/>
      <c r="D80" s="680"/>
      <c r="E80" s="681"/>
      <c r="F80" s="682"/>
      <c r="G80" s="679"/>
      <c r="H80" s="680"/>
      <c r="I80" s="683"/>
      <c r="J80" s="684" t="s">
        <v>819</v>
      </c>
      <c r="K80" s="685"/>
      <c r="L80" s="686"/>
    </row>
    <row r="81" spans="1:12" s="565" customFormat="1" ht="11.25">
      <c r="A81" s="583"/>
      <c r="B81" s="670"/>
      <c r="C81" s="587"/>
      <c r="D81" s="687"/>
      <c r="E81" s="671"/>
      <c r="F81" s="672"/>
      <c r="G81" s="587"/>
      <c r="H81" s="688" t="s">
        <v>820</v>
      </c>
      <c r="I81" s="689" t="s">
        <v>821</v>
      </c>
      <c r="J81" s="690" t="s">
        <v>822</v>
      </c>
      <c r="K81" s="691" t="s">
        <v>823</v>
      </c>
      <c r="L81" s="692" t="s">
        <v>824</v>
      </c>
    </row>
    <row r="82" spans="1:12" s="565" customFormat="1" ht="11.25">
      <c r="A82" s="583"/>
      <c r="B82" s="670"/>
      <c r="C82" s="587"/>
      <c r="D82" s="687"/>
      <c r="E82" s="671"/>
      <c r="F82" s="672"/>
      <c r="G82" s="587"/>
      <c r="H82" s="672">
        <v>2</v>
      </c>
      <c r="I82" s="693">
        <v>1.1279999999999999</v>
      </c>
      <c r="J82" s="694">
        <v>23.6</v>
      </c>
      <c r="K82" s="587">
        <v>23.6</v>
      </c>
      <c r="L82" s="695">
        <v>0</v>
      </c>
    </row>
    <row r="83" spans="1:12" s="565" customFormat="1" ht="11.25">
      <c r="A83" s="583"/>
      <c r="B83" s="670"/>
      <c r="C83" s="587"/>
      <c r="D83" s="687"/>
      <c r="E83" s="671"/>
      <c r="F83" s="672"/>
      <c r="G83" s="587"/>
      <c r="H83" s="672">
        <v>3</v>
      </c>
      <c r="I83" s="693">
        <v>1.6930000000000001</v>
      </c>
      <c r="J83" s="694">
        <v>23.702999999999999</v>
      </c>
      <c r="K83" s="587">
        <v>23.702999999999999</v>
      </c>
      <c r="L83" s="695">
        <v>1</v>
      </c>
    </row>
    <row r="84" spans="1:12" s="565" customFormat="1" ht="11.25">
      <c r="A84" s="583"/>
      <c r="B84" s="670"/>
      <c r="C84" s="587"/>
      <c r="D84" s="687"/>
      <c r="E84" s="671"/>
      <c r="F84" s="672"/>
      <c r="G84" s="587"/>
      <c r="H84" s="672">
        <v>4</v>
      </c>
      <c r="I84" s="693">
        <v>2.0590000000000002</v>
      </c>
      <c r="J84" s="694">
        <v>23.7149</v>
      </c>
      <c r="K84" s="587">
        <v>23.7149</v>
      </c>
      <c r="L84" s="695">
        <v>7</v>
      </c>
    </row>
    <row r="85" spans="1:12" s="565" customFormat="1" ht="11.25">
      <c r="A85" s="583"/>
      <c r="B85" s="670"/>
      <c r="C85" s="587"/>
      <c r="D85" s="687"/>
      <c r="E85" s="671"/>
      <c r="F85" s="672"/>
      <c r="G85" s="587"/>
      <c r="H85" s="672">
        <v>5</v>
      </c>
      <c r="I85" s="693">
        <v>2.3260000000000001</v>
      </c>
      <c r="J85" s="694">
        <v>23.727699999999999</v>
      </c>
      <c r="K85" s="587">
        <v>23.727699999999999</v>
      </c>
      <c r="L85" s="695">
        <v>23</v>
      </c>
    </row>
    <row r="86" spans="1:12" s="565" customFormat="1" ht="11.25">
      <c r="A86" s="583"/>
      <c r="B86" s="670"/>
      <c r="C86" s="587"/>
      <c r="D86" s="687"/>
      <c r="E86" s="671"/>
      <c r="F86" s="672"/>
      <c r="G86" s="587"/>
      <c r="H86" s="672">
        <v>6</v>
      </c>
      <c r="I86" s="693">
        <v>2.5339999999999998</v>
      </c>
      <c r="J86" s="694">
        <v>23.740500000000001</v>
      </c>
      <c r="K86" s="587">
        <v>23.740500000000001</v>
      </c>
      <c r="L86" s="695">
        <v>25</v>
      </c>
    </row>
    <row r="87" spans="1:12" s="565" customFormat="1" ht="11.25">
      <c r="A87" s="583"/>
      <c r="B87" s="670"/>
      <c r="C87" s="587"/>
      <c r="D87" s="687"/>
      <c r="E87" s="671"/>
      <c r="F87" s="672"/>
      <c r="G87" s="587"/>
      <c r="H87" s="672">
        <v>7</v>
      </c>
      <c r="I87" s="693">
        <v>2.7040000000000002</v>
      </c>
      <c r="J87" s="694">
        <v>23.753299999999999</v>
      </c>
      <c r="K87" s="587">
        <v>23.753299999999999</v>
      </c>
      <c r="L87" s="695">
        <v>21</v>
      </c>
    </row>
    <row r="88" spans="1:12" s="565" customFormat="1" ht="11.25">
      <c r="A88" s="583"/>
      <c r="B88" s="670"/>
      <c r="C88" s="587"/>
      <c r="D88" s="687"/>
      <c r="E88" s="671"/>
      <c r="F88" s="672"/>
      <c r="G88" s="587"/>
      <c r="H88" s="672">
        <v>8</v>
      </c>
      <c r="I88" s="693">
        <v>2.847</v>
      </c>
      <c r="J88" s="694">
        <v>23.76</v>
      </c>
      <c r="K88" s="587">
        <v>23.76</v>
      </c>
      <c r="L88" s="695">
        <v>17</v>
      </c>
    </row>
    <row r="89" spans="1:12" s="565" customFormat="1" ht="11.25">
      <c r="A89" s="583"/>
      <c r="B89" s="670"/>
      <c r="C89" s="587"/>
      <c r="D89" s="687"/>
      <c r="E89" s="671"/>
      <c r="F89" s="672"/>
      <c r="G89" s="587"/>
      <c r="H89" s="672">
        <v>9</v>
      </c>
      <c r="I89" s="693">
        <v>2.97</v>
      </c>
      <c r="J89" s="694">
        <v>23.77</v>
      </c>
      <c r="K89" s="587">
        <v>23.77</v>
      </c>
      <c r="L89" s="695">
        <v>6</v>
      </c>
    </row>
    <row r="90" spans="1:12" s="565" customFormat="1" ht="12" thickBot="1">
      <c r="A90" s="583"/>
      <c r="B90" s="670"/>
      <c r="C90" s="587"/>
      <c r="D90" s="687"/>
      <c r="E90" s="671"/>
      <c r="F90" s="672"/>
      <c r="G90" s="587"/>
      <c r="H90" s="672">
        <v>10</v>
      </c>
      <c r="I90" s="693">
        <v>3.0779999999999998</v>
      </c>
      <c r="J90" s="696"/>
      <c r="K90" s="697">
        <v>23.800999999999998</v>
      </c>
      <c r="L90" s="698">
        <v>0</v>
      </c>
    </row>
    <row r="91" spans="1:12" s="565" customFormat="1" ht="12" thickBot="1">
      <c r="A91" s="583"/>
      <c r="B91" s="699"/>
      <c r="C91" s="700"/>
      <c r="D91" s="700"/>
      <c r="E91" s="671">
        <f>SUM(E75:E90)</f>
        <v>0</v>
      </c>
      <c r="F91" s="672"/>
      <c r="G91" s="700"/>
      <c r="H91" s="700"/>
      <c r="I91" s="673">
        <f>SUM(I75:I79)</f>
        <v>0</v>
      </c>
    </row>
    <row r="92" spans="1:12" ht="13.5" thickBot="1">
      <c r="B92" s="736" t="s">
        <v>813</v>
      </c>
      <c r="C92" s="737"/>
      <c r="D92" s="737"/>
      <c r="E92" s="737"/>
      <c r="F92" s="737"/>
      <c r="G92" s="737"/>
      <c r="H92" s="737"/>
      <c r="I92" s="737"/>
      <c r="J92" s="737"/>
      <c r="K92" s="738"/>
      <c r="L92" s="739"/>
    </row>
    <row r="93" spans="1:12" ht="13.5" thickBot="1">
      <c r="B93" s="701" t="s">
        <v>803</v>
      </c>
      <c r="C93" s="702"/>
      <c r="D93" s="703"/>
      <c r="E93" s="704"/>
      <c r="F93" s="703"/>
      <c r="G93" s="705" t="s">
        <v>810</v>
      </c>
      <c r="H93" s="705"/>
      <c r="I93" s="706"/>
      <c r="J93" s="556"/>
      <c r="K93" s="556"/>
      <c r="L93" s="565"/>
    </row>
    <row r="94" spans="1:12">
      <c r="B94" s="663" t="s">
        <v>814</v>
      </c>
      <c r="C94" s="664" t="s">
        <v>815</v>
      </c>
      <c r="D94" s="664" t="s">
        <v>512</v>
      </c>
      <c r="E94" s="665" t="s">
        <v>816</v>
      </c>
      <c r="F94" s="664"/>
      <c r="G94" s="666" t="s">
        <v>814</v>
      </c>
      <c r="H94" s="667" t="s">
        <v>512</v>
      </c>
      <c r="I94" s="668" t="s">
        <v>816</v>
      </c>
      <c r="J94" s="556"/>
      <c r="L94" s="556"/>
    </row>
    <row r="95" spans="1:12">
      <c r="B95" s="670">
        <f t="shared" ref="B95:B100" si="3">J$63+(0.73*J$65)</f>
        <v>0</v>
      </c>
      <c r="C95" s="587">
        <f t="shared" ref="C95:C100" si="4">J$63-(0.73*J$65)</f>
        <v>0</v>
      </c>
      <c r="D95" s="587">
        <f t="shared" ref="D95:D100" si="5">AVERAGE($C$29:$G$34)</f>
        <v>0</v>
      </c>
      <c r="E95" s="671">
        <v>0</v>
      </c>
      <c r="F95" s="672"/>
      <c r="G95" s="587">
        <f>J65*2.28</f>
        <v>0</v>
      </c>
      <c r="H95" s="587">
        <v>2.8000000000000001E-2</v>
      </c>
      <c r="I95" s="673">
        <v>0</v>
      </c>
      <c r="J95" s="565"/>
      <c r="L95" s="556"/>
    </row>
    <row r="96" spans="1:12">
      <c r="B96" s="670">
        <f t="shared" si="3"/>
        <v>0</v>
      </c>
      <c r="C96" s="587">
        <f t="shared" si="4"/>
        <v>0</v>
      </c>
      <c r="D96" s="587">
        <f t="shared" si="5"/>
        <v>0</v>
      </c>
      <c r="E96" s="671">
        <v>0</v>
      </c>
      <c r="F96" s="672"/>
      <c r="G96" s="587">
        <f>J65*2.28</f>
        <v>0</v>
      </c>
      <c r="H96" s="587">
        <v>2.8000000000000001E-2</v>
      </c>
      <c r="I96" s="673">
        <v>0</v>
      </c>
      <c r="J96" s="583"/>
      <c r="L96" s="556"/>
    </row>
    <row r="97" spans="2:12">
      <c r="B97" s="670">
        <f t="shared" si="3"/>
        <v>0</v>
      </c>
      <c r="C97" s="587">
        <f t="shared" si="4"/>
        <v>0</v>
      </c>
      <c r="D97" s="587">
        <f t="shared" si="5"/>
        <v>0</v>
      </c>
      <c r="E97" s="671">
        <v>0</v>
      </c>
      <c r="F97" s="672"/>
      <c r="G97" s="587">
        <f>J65*2.28</f>
        <v>0</v>
      </c>
      <c r="H97" s="587">
        <v>2.8000000000000001E-2</v>
      </c>
      <c r="I97" s="673">
        <v>0</v>
      </c>
      <c r="J97" s="707"/>
      <c r="L97" s="532"/>
    </row>
    <row r="98" spans="2:12">
      <c r="B98" s="670">
        <f t="shared" si="3"/>
        <v>0</v>
      </c>
      <c r="C98" s="587">
        <f t="shared" si="4"/>
        <v>0</v>
      </c>
      <c r="D98" s="587">
        <f t="shared" si="5"/>
        <v>0</v>
      </c>
      <c r="E98" s="671">
        <v>0</v>
      </c>
      <c r="F98" s="672"/>
      <c r="G98" s="587">
        <f>J65*2.28</f>
        <v>0</v>
      </c>
      <c r="H98" s="587">
        <v>2.8000000000000001E-2</v>
      </c>
      <c r="I98" s="673">
        <v>0</v>
      </c>
      <c r="J98" s="583"/>
      <c r="L98" s="569"/>
    </row>
    <row r="99" spans="2:12">
      <c r="B99" s="670">
        <f t="shared" si="3"/>
        <v>0</v>
      </c>
      <c r="C99" s="587">
        <f t="shared" si="4"/>
        <v>0</v>
      </c>
      <c r="D99" s="587">
        <f t="shared" si="5"/>
        <v>0</v>
      </c>
      <c r="E99" s="671">
        <v>0</v>
      </c>
      <c r="F99" s="672"/>
      <c r="G99" s="587">
        <f>J65*2.28</f>
        <v>0</v>
      </c>
      <c r="H99" s="587">
        <v>2.8000000000000001E-2</v>
      </c>
      <c r="I99" s="673">
        <v>0</v>
      </c>
      <c r="J99" s="583"/>
      <c r="K99" s="556"/>
      <c r="L99" s="532"/>
    </row>
    <row r="100" spans="2:12" ht="13.5" thickBot="1">
      <c r="B100" s="708">
        <f t="shared" si="3"/>
        <v>0</v>
      </c>
      <c r="C100" s="697">
        <f t="shared" si="4"/>
        <v>0</v>
      </c>
      <c r="D100" s="697">
        <f t="shared" si="5"/>
        <v>0</v>
      </c>
      <c r="E100" s="709">
        <v>0</v>
      </c>
      <c r="F100" s="710"/>
      <c r="G100" s="697">
        <f>J65*2.28</f>
        <v>0</v>
      </c>
      <c r="H100" s="697">
        <v>2.8000000000000001E-2</v>
      </c>
      <c r="I100" s="711">
        <v>0</v>
      </c>
      <c r="J100" s="583"/>
      <c r="K100" s="557"/>
      <c r="L100" s="556"/>
    </row>
    <row r="101" spans="2:12" ht="13.5" thickBot="1">
      <c r="B101" s="670"/>
      <c r="C101" s="587"/>
      <c r="D101" s="687"/>
      <c r="E101" s="671"/>
      <c r="F101" s="672"/>
      <c r="G101" s="587"/>
      <c r="H101" s="687"/>
      <c r="I101" s="673"/>
      <c r="J101" s="684" t="s">
        <v>819</v>
      </c>
      <c r="K101" s="712"/>
      <c r="L101" s="686"/>
    </row>
    <row r="102" spans="2:12">
      <c r="B102" s="670"/>
      <c r="C102" s="587"/>
      <c r="D102" s="687"/>
      <c r="E102" s="671"/>
      <c r="F102" s="672"/>
      <c r="G102" s="587"/>
      <c r="H102" s="687"/>
      <c r="I102" s="673"/>
      <c r="J102" s="713" t="s">
        <v>822</v>
      </c>
      <c r="K102" s="691" t="s">
        <v>823</v>
      </c>
      <c r="L102" s="692" t="s">
        <v>824</v>
      </c>
    </row>
    <row r="103" spans="2:12">
      <c r="B103" s="670"/>
      <c r="C103" s="587"/>
      <c r="D103" s="687"/>
      <c r="E103" s="671"/>
      <c r="F103" s="672"/>
      <c r="G103" s="587"/>
      <c r="H103" s="687"/>
      <c r="I103" s="673"/>
      <c r="J103" s="694">
        <v>23.6</v>
      </c>
      <c r="K103" s="587">
        <v>23.6</v>
      </c>
      <c r="L103" s="695">
        <v>0</v>
      </c>
    </row>
    <row r="104" spans="2:12">
      <c r="B104" s="670"/>
      <c r="C104" s="587"/>
      <c r="D104" s="687"/>
      <c r="E104" s="671"/>
      <c r="F104" s="672"/>
      <c r="G104" s="587"/>
      <c r="H104" s="687"/>
      <c r="I104" s="673"/>
      <c r="J104" s="694">
        <v>23.702999999999999</v>
      </c>
      <c r="K104" s="587">
        <v>23.702999999999999</v>
      </c>
      <c r="L104" s="695">
        <v>1</v>
      </c>
    </row>
    <row r="105" spans="2:12">
      <c r="B105" s="670"/>
      <c r="C105" s="587"/>
      <c r="D105" s="687"/>
      <c r="E105" s="671"/>
      <c r="F105" s="672"/>
      <c r="G105" s="587"/>
      <c r="H105" s="687"/>
      <c r="I105" s="673"/>
      <c r="J105" s="694">
        <v>23.7149</v>
      </c>
      <c r="K105" s="587">
        <v>23.7149</v>
      </c>
      <c r="L105" s="695">
        <v>7</v>
      </c>
    </row>
    <row r="106" spans="2:12">
      <c r="B106" s="670"/>
      <c r="C106" s="587"/>
      <c r="D106" s="687"/>
      <c r="E106" s="671"/>
      <c r="F106" s="672"/>
      <c r="G106" s="587"/>
      <c r="H106" s="687"/>
      <c r="I106" s="673"/>
      <c r="J106" s="694">
        <v>23.727699999999999</v>
      </c>
      <c r="K106" s="587">
        <v>23.727699999999999</v>
      </c>
      <c r="L106" s="695">
        <v>23</v>
      </c>
    </row>
    <row r="107" spans="2:12">
      <c r="B107" s="670"/>
      <c r="C107" s="587"/>
      <c r="D107" s="687"/>
      <c r="E107" s="671"/>
      <c r="F107" s="672"/>
      <c r="G107" s="587"/>
      <c r="H107" s="687"/>
      <c r="I107" s="673"/>
      <c r="J107" s="694">
        <v>23.740500000000001</v>
      </c>
      <c r="K107" s="587">
        <v>23.740500000000001</v>
      </c>
      <c r="L107" s="695">
        <v>25</v>
      </c>
    </row>
    <row r="108" spans="2:12">
      <c r="B108" s="670"/>
      <c r="C108" s="587"/>
      <c r="D108" s="687"/>
      <c r="E108" s="671"/>
      <c r="F108" s="672"/>
      <c r="G108" s="587"/>
      <c r="H108" s="687"/>
      <c r="I108" s="673"/>
      <c r="J108" s="694">
        <v>23.753299999999999</v>
      </c>
      <c r="K108" s="587">
        <v>23.753299999999999</v>
      </c>
      <c r="L108" s="695">
        <v>21</v>
      </c>
    </row>
    <row r="109" spans="2:12">
      <c r="B109" s="670"/>
      <c r="C109" s="587"/>
      <c r="D109" s="687"/>
      <c r="E109" s="671"/>
      <c r="F109" s="672"/>
      <c r="G109" s="587"/>
      <c r="H109" s="687"/>
      <c r="I109" s="673"/>
      <c r="J109" s="694">
        <v>23.76</v>
      </c>
      <c r="K109" s="587">
        <v>23.76</v>
      </c>
      <c r="L109" s="695">
        <v>17</v>
      </c>
    </row>
    <row r="110" spans="2:12">
      <c r="B110" s="670"/>
      <c r="C110" s="587"/>
      <c r="D110" s="687"/>
      <c r="E110" s="671"/>
      <c r="F110" s="672"/>
      <c r="G110" s="587"/>
      <c r="H110" s="687"/>
      <c r="I110" s="673"/>
      <c r="J110" s="694">
        <v>23.77</v>
      </c>
      <c r="K110" s="587">
        <v>23.77</v>
      </c>
      <c r="L110" s="695">
        <v>6</v>
      </c>
    </row>
    <row r="111" spans="2:12" ht="13.5" thickBot="1">
      <c r="B111" s="670"/>
      <c r="C111" s="587"/>
      <c r="D111" s="687"/>
      <c r="E111" s="671"/>
      <c r="F111" s="672"/>
      <c r="G111" s="587"/>
      <c r="H111" s="687"/>
      <c r="I111" s="673"/>
      <c r="J111" s="696"/>
      <c r="K111" s="697">
        <v>23.800999999999998</v>
      </c>
      <c r="L111" s="698">
        <v>0</v>
      </c>
    </row>
    <row r="112" spans="2:12" ht="13.5" thickBot="1">
      <c r="B112" s="578"/>
      <c r="C112" s="714"/>
      <c r="D112" s="714"/>
      <c r="E112" s="709">
        <f>SUM(E95:E111)</f>
        <v>0</v>
      </c>
      <c r="F112" s="710"/>
      <c r="G112" s="714"/>
      <c r="H112" s="714"/>
      <c r="I112" s="711">
        <f>SUM(I95:I111)</f>
        <v>0</v>
      </c>
      <c r="J112" s="565"/>
      <c r="K112" s="565"/>
      <c r="L112" s="565"/>
    </row>
    <row r="148" spans="1:12">
      <c r="A148" s="552"/>
      <c r="B148" s="552"/>
      <c r="C148" s="552"/>
      <c r="D148" s="552"/>
      <c r="E148" s="552"/>
      <c r="F148" s="552"/>
      <c r="G148" s="552"/>
      <c r="H148" s="552"/>
      <c r="I148" s="552"/>
      <c r="J148" s="552"/>
      <c r="K148" s="552"/>
      <c r="L148" s="552"/>
    </row>
    <row r="149" spans="1:12">
      <c r="A149" s="552"/>
      <c r="B149" s="552"/>
      <c r="C149" s="552"/>
      <c r="D149" s="552"/>
      <c r="E149" s="552"/>
      <c r="F149" s="552"/>
      <c r="G149" s="552"/>
      <c r="H149" s="552"/>
      <c r="I149" s="552"/>
      <c r="J149" s="552"/>
      <c r="K149" s="552"/>
      <c r="L149" s="552"/>
    </row>
    <row r="150" spans="1:12">
      <c r="A150" s="552"/>
      <c r="B150" s="552"/>
      <c r="C150" s="552"/>
      <c r="D150" s="552"/>
      <c r="E150" s="552"/>
      <c r="F150" s="552"/>
      <c r="G150" s="552"/>
      <c r="H150" s="552"/>
      <c r="I150" s="552"/>
      <c r="J150" s="552"/>
      <c r="K150" s="552"/>
      <c r="L150" s="552"/>
    </row>
    <row r="151" spans="1:12">
      <c r="A151" s="552"/>
      <c r="B151" s="552"/>
      <c r="C151" s="552"/>
      <c r="D151" s="552"/>
      <c r="E151" s="552"/>
      <c r="F151" s="552"/>
      <c r="G151" s="552"/>
      <c r="H151" s="552"/>
      <c r="I151" s="552"/>
      <c r="J151" s="552"/>
      <c r="K151" s="552"/>
      <c r="L151" s="552"/>
    </row>
    <row r="152" spans="1:12">
      <c r="A152" s="552"/>
      <c r="B152" s="552"/>
      <c r="C152" s="552"/>
      <c r="D152" s="552"/>
      <c r="E152" s="552"/>
      <c r="F152" s="552"/>
      <c r="G152" s="552"/>
      <c r="H152" s="552"/>
      <c r="I152" s="552"/>
      <c r="J152" s="552"/>
      <c r="K152" s="552"/>
      <c r="L152" s="552"/>
    </row>
    <row r="153" spans="1:12">
      <c r="A153" s="552"/>
      <c r="B153" s="552"/>
      <c r="C153" s="552"/>
      <c r="D153" s="552"/>
      <c r="E153" s="552"/>
      <c r="F153" s="552"/>
      <c r="G153" s="552"/>
      <c r="H153" s="552"/>
      <c r="I153" s="552"/>
      <c r="J153" s="552"/>
      <c r="K153" s="552"/>
      <c r="L153" s="552"/>
    </row>
    <row r="154" spans="1:12">
      <c r="A154" s="552"/>
      <c r="B154" s="552"/>
      <c r="C154" s="552"/>
      <c r="D154" s="552"/>
      <c r="E154" s="552"/>
      <c r="F154" s="552"/>
      <c r="G154" s="552"/>
      <c r="H154" s="552"/>
      <c r="I154" s="552"/>
      <c r="J154" s="552"/>
      <c r="K154" s="552"/>
      <c r="L154" s="552"/>
    </row>
    <row r="155" spans="1:12">
      <c r="A155" s="552"/>
      <c r="B155" s="552"/>
      <c r="C155" s="552"/>
      <c r="D155" s="552"/>
      <c r="E155" s="552"/>
      <c r="F155" s="552"/>
      <c r="G155" s="552"/>
      <c r="H155" s="552"/>
      <c r="I155" s="552"/>
      <c r="J155" s="552"/>
      <c r="K155" s="552"/>
      <c r="L155" s="552"/>
    </row>
    <row r="156" spans="1:12">
      <c r="A156" s="552"/>
      <c r="B156" s="552"/>
      <c r="C156" s="552"/>
      <c r="D156" s="552"/>
      <c r="E156" s="552"/>
      <c r="F156" s="552"/>
      <c r="G156" s="552"/>
      <c r="H156" s="552"/>
      <c r="I156" s="552"/>
      <c r="J156" s="552"/>
      <c r="K156" s="552"/>
      <c r="L156" s="552"/>
    </row>
    <row r="157" spans="1:12">
      <c r="A157" s="552"/>
      <c r="B157" s="552"/>
      <c r="C157" s="552"/>
      <c r="D157" s="552"/>
      <c r="E157" s="552"/>
      <c r="F157" s="552"/>
      <c r="G157" s="552"/>
      <c r="H157" s="552"/>
      <c r="I157" s="552"/>
      <c r="J157" s="552"/>
      <c r="K157" s="552"/>
      <c r="L157" s="552"/>
    </row>
    <row r="158" spans="1:12">
      <c r="A158" s="552"/>
      <c r="B158" s="552"/>
      <c r="C158" s="552"/>
      <c r="D158" s="552"/>
      <c r="E158" s="552"/>
      <c r="F158" s="552"/>
      <c r="G158" s="552"/>
      <c r="H158" s="552"/>
      <c r="I158" s="552"/>
      <c r="J158" s="552"/>
      <c r="K158" s="552"/>
      <c r="L158" s="552"/>
    </row>
    <row r="159" spans="1:12">
      <c r="A159" s="552"/>
      <c r="B159" s="552"/>
      <c r="C159" s="552"/>
      <c r="D159" s="552"/>
      <c r="E159" s="552"/>
      <c r="F159" s="552"/>
      <c r="G159" s="552"/>
      <c r="H159" s="552"/>
      <c r="I159" s="552"/>
      <c r="J159" s="552"/>
      <c r="K159" s="552"/>
      <c r="L159" s="552"/>
    </row>
    <row r="160" spans="1:12">
      <c r="A160" s="552"/>
      <c r="B160" s="552"/>
      <c r="C160" s="552"/>
      <c r="D160" s="552"/>
      <c r="E160" s="552"/>
      <c r="F160" s="552"/>
      <c r="G160" s="552"/>
      <c r="H160" s="552"/>
      <c r="I160" s="552"/>
      <c r="J160" s="552"/>
      <c r="K160" s="552"/>
      <c r="L160" s="552"/>
    </row>
    <row r="161" spans="1:12">
      <c r="A161" s="552"/>
      <c r="B161" s="552"/>
      <c r="C161" s="552"/>
      <c r="D161" s="552"/>
      <c r="E161" s="552"/>
      <c r="F161" s="552"/>
      <c r="G161" s="552"/>
      <c r="H161" s="552"/>
      <c r="I161" s="552"/>
      <c r="J161" s="552"/>
      <c r="K161" s="552"/>
      <c r="L161" s="552"/>
    </row>
    <row r="162" spans="1:12">
      <c r="A162" s="552"/>
      <c r="B162" s="552"/>
      <c r="C162" s="552"/>
      <c r="D162" s="552"/>
      <c r="E162" s="552"/>
      <c r="F162" s="552"/>
      <c r="G162" s="552"/>
      <c r="H162" s="552"/>
      <c r="I162" s="552"/>
      <c r="J162" s="552"/>
      <c r="K162" s="552"/>
      <c r="L162" s="552"/>
    </row>
    <row r="163" spans="1:12">
      <c r="A163" s="552"/>
      <c r="B163" s="552"/>
      <c r="C163" s="552"/>
      <c r="D163" s="552"/>
      <c r="E163" s="552"/>
      <c r="F163" s="552"/>
      <c r="G163" s="552"/>
      <c r="H163" s="552"/>
      <c r="I163" s="552"/>
      <c r="J163" s="552"/>
      <c r="K163" s="552"/>
      <c r="L163" s="552"/>
    </row>
    <row r="164" spans="1:12">
      <c r="A164" s="552"/>
      <c r="B164" s="552"/>
      <c r="C164" s="552"/>
      <c r="D164" s="552"/>
      <c r="E164" s="552"/>
      <c r="F164" s="552"/>
      <c r="G164" s="552"/>
      <c r="H164" s="552"/>
      <c r="I164" s="552"/>
      <c r="J164" s="552"/>
      <c r="K164" s="552"/>
      <c r="L164" s="552"/>
    </row>
    <row r="165" spans="1:12">
      <c r="A165" s="552"/>
      <c r="B165" s="552"/>
      <c r="C165" s="552"/>
      <c r="D165" s="552"/>
      <c r="E165" s="552"/>
      <c r="F165" s="552"/>
      <c r="G165" s="552"/>
      <c r="H165" s="552"/>
      <c r="I165" s="552"/>
      <c r="J165" s="552"/>
      <c r="K165" s="552"/>
      <c r="L165" s="552"/>
    </row>
    <row r="166" spans="1:12">
      <c r="A166" s="552"/>
      <c r="B166" s="552"/>
      <c r="C166" s="552"/>
      <c r="D166" s="552"/>
      <c r="E166" s="552"/>
      <c r="F166" s="552"/>
      <c r="G166" s="552"/>
      <c r="H166" s="552"/>
      <c r="I166" s="552"/>
      <c r="J166" s="552"/>
      <c r="K166" s="552"/>
      <c r="L166" s="552"/>
    </row>
    <row r="167" spans="1:12">
      <c r="A167" s="552"/>
      <c r="B167" s="552"/>
      <c r="C167" s="552"/>
      <c r="D167" s="552"/>
      <c r="E167" s="552"/>
      <c r="F167" s="552"/>
      <c r="G167" s="552"/>
      <c r="H167" s="552"/>
      <c r="I167" s="552"/>
      <c r="J167" s="552"/>
      <c r="K167" s="552"/>
      <c r="L167" s="552"/>
    </row>
    <row r="168" spans="1:12">
      <c r="A168" s="552"/>
      <c r="B168" s="552"/>
      <c r="C168" s="552"/>
      <c r="D168" s="552"/>
      <c r="E168" s="552"/>
      <c r="F168" s="552"/>
      <c r="G168" s="552"/>
      <c r="H168" s="552"/>
      <c r="I168" s="552"/>
      <c r="J168" s="552"/>
      <c r="K168" s="552"/>
      <c r="L168" s="552"/>
    </row>
    <row r="169" spans="1:12">
      <c r="A169" s="552"/>
      <c r="B169" s="552"/>
      <c r="C169" s="552"/>
      <c r="D169" s="552"/>
      <c r="E169" s="552"/>
      <c r="F169" s="552"/>
      <c r="G169" s="552"/>
      <c r="H169" s="552"/>
      <c r="I169" s="552"/>
      <c r="J169" s="552"/>
      <c r="K169" s="552"/>
      <c r="L169" s="552"/>
    </row>
    <row r="170" spans="1:12">
      <c r="A170" s="552"/>
      <c r="B170" s="552"/>
      <c r="C170" s="552"/>
      <c r="D170" s="552"/>
      <c r="E170" s="552"/>
      <c r="F170" s="552"/>
      <c r="G170" s="552"/>
      <c r="H170" s="552"/>
      <c r="I170" s="552"/>
      <c r="J170" s="552"/>
      <c r="K170" s="552"/>
      <c r="L170" s="552"/>
    </row>
    <row r="171" spans="1:12">
      <c r="A171" s="552"/>
      <c r="B171" s="552"/>
      <c r="C171" s="552"/>
      <c r="D171" s="552"/>
      <c r="E171" s="552"/>
      <c r="F171" s="552"/>
      <c r="G171" s="552"/>
      <c r="H171" s="552"/>
      <c r="I171" s="552"/>
      <c r="J171" s="552"/>
      <c r="K171" s="552"/>
      <c r="L171" s="552"/>
    </row>
    <row r="172" spans="1:12">
      <c r="A172" s="552"/>
      <c r="B172" s="552"/>
      <c r="C172" s="552"/>
      <c r="D172" s="552"/>
      <c r="E172" s="552"/>
      <c r="F172" s="552"/>
      <c r="G172" s="552"/>
      <c r="H172" s="552"/>
      <c r="I172" s="552"/>
      <c r="J172" s="552"/>
      <c r="K172" s="552"/>
      <c r="L172" s="552"/>
    </row>
    <row r="173" spans="1:12">
      <c r="A173" s="552"/>
      <c r="B173" s="552"/>
      <c r="C173" s="552"/>
      <c r="D173" s="552"/>
      <c r="E173" s="552"/>
      <c r="F173" s="552"/>
      <c r="G173" s="552"/>
      <c r="H173" s="552"/>
      <c r="I173" s="552"/>
      <c r="J173" s="552"/>
      <c r="K173" s="552"/>
      <c r="L173" s="552"/>
    </row>
    <row r="174" spans="1:12">
      <c r="A174" s="552"/>
      <c r="B174" s="552"/>
      <c r="C174" s="552"/>
      <c r="D174" s="552"/>
      <c r="E174" s="552"/>
      <c r="F174" s="552"/>
      <c r="G174" s="552"/>
      <c r="H174" s="552"/>
      <c r="I174" s="552"/>
      <c r="J174" s="552"/>
      <c r="K174" s="552"/>
      <c r="L174" s="552"/>
    </row>
    <row r="175" spans="1:12">
      <c r="A175" s="552"/>
      <c r="B175" s="552"/>
      <c r="C175" s="552"/>
      <c r="D175" s="552"/>
      <c r="E175" s="552"/>
      <c r="F175" s="552"/>
      <c r="G175" s="552"/>
      <c r="H175" s="552"/>
      <c r="I175" s="552"/>
      <c r="J175" s="552"/>
      <c r="K175" s="552"/>
      <c r="L175" s="552"/>
    </row>
    <row r="176" spans="1:12">
      <c r="A176" s="552"/>
      <c r="B176" s="552"/>
      <c r="C176" s="552"/>
      <c r="D176" s="552"/>
      <c r="E176" s="552"/>
      <c r="F176" s="552"/>
      <c r="G176" s="552"/>
      <c r="H176" s="552"/>
      <c r="I176" s="552"/>
      <c r="J176" s="552"/>
      <c r="K176" s="552"/>
      <c r="L176" s="552"/>
    </row>
    <row r="177" spans="1:12">
      <c r="A177" s="552"/>
      <c r="B177" s="552"/>
      <c r="C177" s="552"/>
      <c r="D177" s="552"/>
      <c r="E177" s="552"/>
      <c r="F177" s="552"/>
      <c r="G177" s="552"/>
      <c r="H177" s="552"/>
      <c r="I177" s="552"/>
      <c r="J177" s="552"/>
      <c r="K177" s="552"/>
      <c r="L177" s="552"/>
    </row>
  </sheetData>
  <customSheetViews>
    <customSheetView guid="{4386EC60-C10A-4757-8A9B-A7E03A340F6B}" showPageBreaks="1" printArea="1" hiddenRows="1">
      <selection activeCell="P64" sqref="P64"/>
      <pageMargins left="0.17" right="0.16" top="0.35" bottom="0.52" header="0.17" footer="0.17"/>
      <pageSetup orientation="portrait" r:id="rId1"/>
      <headerFooter>
        <oddFooter>&amp;RPPAP: Revision 1.4
Date 4/12/12</oddFooter>
      </headerFooter>
    </customSheetView>
  </customSheetViews>
  <mergeCells count="13">
    <mergeCell ref="H13:L13"/>
    <mergeCell ref="C8:E8"/>
    <mergeCell ref="B1:E2"/>
    <mergeCell ref="C3:E3"/>
    <mergeCell ref="C4:E4"/>
    <mergeCell ref="C5:E5"/>
    <mergeCell ref="C6:E6"/>
    <mergeCell ref="C7:E7"/>
    <mergeCell ref="H3:K3"/>
    <mergeCell ref="H4:K4"/>
    <mergeCell ref="H5:K5"/>
    <mergeCell ref="H6:K6"/>
    <mergeCell ref="H7:K7"/>
  </mergeCells>
  <pageMargins left="0.17" right="0.16" top="0.35" bottom="0.52" header="0.17" footer="0.17"/>
  <pageSetup orientation="portrait" r:id="rId2"/>
  <headerFooter>
    <oddFooter xml:space="preserve">&amp;L&amp;P of &amp;N&amp;RPPAP: Revision 1.5
Date: 11/01/12 </oddFooter>
  </headerFooter>
  <rowBreaks count="1" manualBreakCount="1">
    <brk id="71" max="11" man="1"/>
  </rowBreaks>
  <customProperties>
    <customPr name="IbpWorksheetKeyString_GUID" r:id="rId3"/>
  </customProperties>
  <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2">
    <tabColor indexed="13"/>
  </sheetPr>
  <dimension ref="A1:AK39"/>
  <sheetViews>
    <sheetView zoomScale="60" zoomScaleNormal="60" workbookViewId="0">
      <selection activeCell="L6" sqref="L6"/>
    </sheetView>
  </sheetViews>
  <sheetFormatPr defaultColWidth="9.140625" defaultRowHeight="12.75"/>
  <cols>
    <col min="1" max="1" width="27.42578125" style="483" customWidth="1"/>
    <col min="2" max="10" width="9.140625" style="483"/>
    <col min="11" max="12" width="2" style="483" customWidth="1"/>
    <col min="13" max="13" width="17.5703125" style="483" customWidth="1"/>
    <col min="14" max="17" width="9.140625" style="483"/>
    <col min="18" max="18" width="18" style="483" customWidth="1"/>
    <col min="19" max="19" width="2.140625" style="491" customWidth="1"/>
    <col min="20" max="21" width="9.140625" style="483"/>
    <col min="22" max="22" width="10.5703125" style="483" customWidth="1"/>
    <col min="23" max="23" width="10.42578125" style="483" customWidth="1"/>
    <col min="24" max="24" width="3.85546875" style="483" customWidth="1"/>
    <col min="25" max="25" width="17.42578125" style="483" customWidth="1"/>
    <col min="26" max="29" width="9.140625" style="483"/>
    <col min="30" max="30" width="27.42578125" style="483" customWidth="1"/>
    <col min="31" max="31" width="1.85546875" style="483" customWidth="1"/>
    <col min="32" max="34" width="9.140625" style="483"/>
    <col min="35" max="35" width="12.5703125" style="483" customWidth="1"/>
    <col min="36" max="16384" width="9.140625" style="483"/>
  </cols>
  <sheetData>
    <row r="1" spans="1:37">
      <c r="A1" s="1321"/>
      <c r="B1" s="1321"/>
      <c r="C1" s="1321"/>
      <c r="D1" s="1321"/>
      <c r="E1" s="1321"/>
      <c r="F1" s="1321"/>
      <c r="G1" s="1321"/>
      <c r="H1" s="1321"/>
      <c r="I1" s="1321"/>
      <c r="J1" s="1321"/>
      <c r="M1" s="1321"/>
      <c r="N1" s="1321"/>
      <c r="O1" s="1321"/>
      <c r="P1" s="1321"/>
      <c r="Q1" s="1321"/>
      <c r="R1" s="1321"/>
      <c r="S1" s="1321"/>
      <c r="T1" s="1321"/>
      <c r="U1" s="1321"/>
      <c r="V1" s="1321"/>
      <c r="W1" s="1321"/>
      <c r="Y1" s="1321"/>
      <c r="Z1" s="1321"/>
      <c r="AA1" s="1321"/>
      <c r="AB1" s="1321"/>
      <c r="AC1" s="1321"/>
      <c r="AD1" s="1321"/>
      <c r="AE1" s="1321"/>
      <c r="AF1" s="1321"/>
      <c r="AG1" s="1321"/>
      <c r="AH1" s="1321"/>
      <c r="AI1" s="1321"/>
    </row>
    <row r="2" spans="1:37">
      <c r="A2" s="1321"/>
      <c r="B2" s="1321"/>
      <c r="C2" s="1321"/>
      <c r="D2" s="1321"/>
      <c r="E2" s="1321"/>
      <c r="F2" s="1321"/>
      <c r="G2" s="1321"/>
      <c r="H2" s="1321"/>
      <c r="I2" s="1321"/>
      <c r="J2" s="1321"/>
      <c r="M2" s="1321"/>
      <c r="N2" s="1321"/>
      <c r="O2" s="1321"/>
      <c r="P2" s="1321"/>
      <c r="Q2" s="1321"/>
      <c r="R2" s="1321"/>
      <c r="S2" s="1321"/>
      <c r="T2" s="1321"/>
      <c r="U2" s="1321"/>
      <c r="V2" s="1321"/>
      <c r="W2" s="1321"/>
      <c r="Y2" s="1321"/>
      <c r="Z2" s="1321"/>
      <c r="AA2" s="1321"/>
      <c r="AB2" s="1321"/>
      <c r="AC2" s="1321"/>
      <c r="AD2" s="1321"/>
      <c r="AE2" s="1321"/>
      <c r="AF2" s="1321"/>
      <c r="AG2" s="1321"/>
      <c r="AH2" s="1321"/>
      <c r="AI2" s="1321"/>
    </row>
    <row r="3" spans="1:37">
      <c r="A3" s="1321"/>
      <c r="B3" s="1321"/>
      <c r="C3" s="1321"/>
      <c r="D3" s="1321"/>
      <c r="E3" s="1321"/>
      <c r="F3" s="1321"/>
      <c r="G3" s="1321"/>
      <c r="H3" s="1321"/>
      <c r="I3" s="1321"/>
      <c r="J3" s="1321"/>
      <c r="M3" s="1321"/>
      <c r="N3" s="1321"/>
      <c r="O3" s="1321"/>
      <c r="P3" s="1321"/>
      <c r="Q3" s="1321"/>
      <c r="R3" s="1321"/>
      <c r="S3" s="1321"/>
      <c r="T3" s="1321"/>
      <c r="U3" s="1321"/>
      <c r="V3" s="1321"/>
      <c r="W3" s="1321"/>
      <c r="Y3" s="1321"/>
      <c r="Z3" s="1321"/>
      <c r="AA3" s="1321"/>
      <c r="AB3" s="1321"/>
      <c r="AC3" s="1321"/>
      <c r="AD3" s="1321"/>
      <c r="AE3" s="1321"/>
      <c r="AF3" s="1321"/>
      <c r="AG3" s="1321"/>
      <c r="AH3" s="1321"/>
      <c r="AI3" s="1321"/>
    </row>
    <row r="4" spans="1:37">
      <c r="A4" s="1321"/>
      <c r="B4" s="1321"/>
      <c r="C4" s="1321"/>
      <c r="D4" s="1321"/>
      <c r="E4" s="1321"/>
      <c r="F4" s="1321"/>
      <c r="G4" s="1321"/>
      <c r="H4" s="1321"/>
      <c r="I4" s="1321"/>
      <c r="J4" s="1321"/>
      <c r="M4" s="1321"/>
      <c r="N4" s="1321"/>
      <c r="O4" s="1321"/>
      <c r="P4" s="1321"/>
      <c r="Q4" s="1321"/>
      <c r="R4" s="1321"/>
      <c r="S4" s="1321"/>
      <c r="T4" s="1321"/>
      <c r="U4" s="1321"/>
      <c r="V4" s="1321"/>
      <c r="W4" s="1321"/>
      <c r="Y4" s="1321"/>
      <c r="Z4" s="1321"/>
      <c r="AA4" s="1321"/>
      <c r="AB4" s="1321"/>
      <c r="AC4" s="1321"/>
      <c r="AD4" s="1321"/>
      <c r="AE4" s="1321"/>
      <c r="AF4" s="1321"/>
      <c r="AG4" s="1321"/>
      <c r="AH4" s="1321"/>
      <c r="AI4" s="1321"/>
    </row>
    <row r="5" spans="1:37">
      <c r="A5" s="1322"/>
      <c r="B5" s="1322"/>
      <c r="C5" s="1322"/>
      <c r="D5" s="1322"/>
      <c r="E5" s="1322"/>
      <c r="F5" s="1322"/>
      <c r="G5" s="1322"/>
      <c r="H5" s="1322"/>
      <c r="I5" s="1322"/>
      <c r="J5" s="1321"/>
      <c r="M5" s="1322"/>
      <c r="N5" s="1322"/>
      <c r="O5" s="1322"/>
      <c r="P5" s="1322"/>
      <c r="Q5" s="1322"/>
      <c r="R5" s="1322"/>
      <c r="S5" s="1322"/>
      <c r="T5" s="1322"/>
      <c r="U5" s="1322"/>
      <c r="V5" s="1322"/>
      <c r="W5" s="1321"/>
      <c r="Y5" s="1322"/>
      <c r="Z5" s="1322"/>
      <c r="AA5" s="1322"/>
      <c r="AB5" s="1322"/>
      <c r="AC5" s="1322"/>
      <c r="AD5" s="1322"/>
      <c r="AE5" s="1322"/>
      <c r="AF5" s="1322"/>
      <c r="AG5" s="1322"/>
      <c r="AH5" s="1322"/>
      <c r="AI5" s="1321"/>
    </row>
    <row r="6" spans="1:37" ht="76.5" customHeight="1">
      <c r="A6" s="94" t="s">
        <v>143</v>
      </c>
      <c r="B6" s="1327" t="s">
        <v>144</v>
      </c>
      <c r="C6" s="1328"/>
      <c r="D6" s="1328"/>
      <c r="E6" s="1328"/>
      <c r="F6" s="1328"/>
      <c r="G6" s="1328"/>
      <c r="H6" s="1328"/>
      <c r="I6" s="1328"/>
      <c r="J6" s="95" t="s">
        <v>145</v>
      </c>
      <c r="M6" s="100" t="s">
        <v>176</v>
      </c>
      <c r="N6" s="1329" t="s">
        <v>701</v>
      </c>
      <c r="O6" s="1329"/>
      <c r="P6" s="1329"/>
      <c r="Q6" s="1329"/>
      <c r="R6" s="1329"/>
      <c r="S6" s="101"/>
      <c r="T6" s="1329" t="s">
        <v>702</v>
      </c>
      <c r="U6" s="1330"/>
      <c r="V6" s="1330"/>
      <c r="W6" s="100" t="s">
        <v>145</v>
      </c>
      <c r="X6" s="482"/>
      <c r="Y6" s="103" t="s">
        <v>193</v>
      </c>
      <c r="Z6" s="1323" t="s">
        <v>703</v>
      </c>
      <c r="AA6" s="1323"/>
      <c r="AB6" s="1323"/>
      <c r="AC6" s="1323"/>
      <c r="AD6" s="1323"/>
      <c r="AE6" s="104"/>
      <c r="AF6" s="103" t="s">
        <v>145</v>
      </c>
      <c r="AG6" s="1323" t="s">
        <v>195</v>
      </c>
      <c r="AH6" s="1324"/>
      <c r="AI6" s="1324"/>
    </row>
    <row r="7" spans="1:37" ht="40.5" customHeight="1">
      <c r="A7" s="1318" t="s">
        <v>147</v>
      </c>
      <c r="B7" s="1318" t="s">
        <v>148</v>
      </c>
      <c r="C7" s="1318"/>
      <c r="D7" s="1318"/>
      <c r="E7" s="1318"/>
      <c r="F7" s="1318"/>
      <c r="G7" s="1318"/>
      <c r="H7" s="1318"/>
      <c r="I7" s="1318"/>
      <c r="J7" s="485">
        <v>10</v>
      </c>
      <c r="M7" s="485" t="s">
        <v>178</v>
      </c>
      <c r="N7" s="1319" t="s">
        <v>704</v>
      </c>
      <c r="O7" s="1319"/>
      <c r="P7" s="1319"/>
      <c r="Q7" s="1319"/>
      <c r="R7" s="1319"/>
      <c r="S7" s="487"/>
      <c r="T7" s="1319" t="s">
        <v>179</v>
      </c>
      <c r="U7" s="1319"/>
      <c r="V7" s="1319"/>
      <c r="W7" s="485">
        <v>10</v>
      </c>
      <c r="Y7" s="486" t="s">
        <v>196</v>
      </c>
      <c r="Z7" s="1319" t="s">
        <v>705</v>
      </c>
      <c r="AA7" s="1319"/>
      <c r="AB7" s="1319"/>
      <c r="AC7" s="1319"/>
      <c r="AD7" s="1319"/>
      <c r="AE7" s="487"/>
      <c r="AF7" s="485">
        <v>10</v>
      </c>
      <c r="AG7" s="1320" t="s">
        <v>198</v>
      </c>
      <c r="AH7" s="1320"/>
      <c r="AI7" s="1320"/>
      <c r="AK7" s="483">
        <v>7</v>
      </c>
    </row>
    <row r="8" spans="1:37" ht="68.25" customHeight="1">
      <c r="A8" s="1318"/>
      <c r="B8" s="1318" t="s">
        <v>151</v>
      </c>
      <c r="C8" s="1318"/>
      <c r="D8" s="1318"/>
      <c r="E8" s="1318"/>
      <c r="F8" s="1318"/>
      <c r="G8" s="1318"/>
      <c r="H8" s="1318"/>
      <c r="I8" s="1318"/>
      <c r="J8" s="485">
        <v>9</v>
      </c>
      <c r="M8" s="1320" t="s">
        <v>180</v>
      </c>
      <c r="N8" s="1319" t="s">
        <v>706</v>
      </c>
      <c r="O8" s="1319"/>
      <c r="P8" s="1319"/>
      <c r="Q8" s="1319"/>
      <c r="R8" s="1319"/>
      <c r="S8" s="487"/>
      <c r="T8" s="1319" t="s">
        <v>707</v>
      </c>
      <c r="U8" s="1319"/>
      <c r="V8" s="1319"/>
      <c r="W8" s="485">
        <v>9</v>
      </c>
      <c r="Y8" s="486" t="s">
        <v>199</v>
      </c>
      <c r="Z8" s="1319" t="s">
        <v>723</v>
      </c>
      <c r="AA8" s="1319"/>
      <c r="AB8" s="1319"/>
      <c r="AC8" s="1319"/>
      <c r="AD8" s="1319"/>
      <c r="AE8" s="487"/>
      <c r="AF8" s="485">
        <v>9</v>
      </c>
      <c r="AG8" s="1320" t="s">
        <v>201</v>
      </c>
      <c r="AH8" s="1320"/>
      <c r="AI8" s="1320"/>
    </row>
    <row r="9" spans="1:37" ht="65.25" customHeight="1">
      <c r="A9" s="1326" t="s">
        <v>153</v>
      </c>
      <c r="B9" s="1318" t="s">
        <v>154</v>
      </c>
      <c r="C9" s="1318"/>
      <c r="D9" s="1318"/>
      <c r="E9" s="1318"/>
      <c r="F9" s="1318"/>
      <c r="G9" s="1318"/>
      <c r="H9" s="1318"/>
      <c r="I9" s="1318"/>
      <c r="J9" s="485">
        <v>8</v>
      </c>
      <c r="M9" s="1320"/>
      <c r="N9" s="1319" t="s">
        <v>708</v>
      </c>
      <c r="O9" s="1319"/>
      <c r="P9" s="1319"/>
      <c r="Q9" s="1319"/>
      <c r="R9" s="1319"/>
      <c r="S9" s="487"/>
      <c r="T9" s="1319" t="s">
        <v>182</v>
      </c>
      <c r="U9" s="1319"/>
      <c r="V9" s="1319"/>
      <c r="W9" s="485">
        <v>8</v>
      </c>
      <c r="Y9" s="1319" t="s">
        <v>709</v>
      </c>
      <c r="Z9" s="1319" t="s">
        <v>724</v>
      </c>
      <c r="AA9" s="1319"/>
      <c r="AB9" s="1319"/>
      <c r="AC9" s="1319"/>
      <c r="AD9" s="1319"/>
      <c r="AE9" s="487"/>
      <c r="AF9" s="485">
        <v>8</v>
      </c>
      <c r="AG9" s="1320" t="s">
        <v>204</v>
      </c>
      <c r="AH9" s="1320"/>
      <c r="AI9" s="1320"/>
    </row>
    <row r="10" spans="1:37" ht="65.25" customHeight="1">
      <c r="A10" s="1326"/>
      <c r="B10" s="1318" t="s">
        <v>157</v>
      </c>
      <c r="C10" s="1318"/>
      <c r="D10" s="1318"/>
      <c r="E10" s="1318"/>
      <c r="F10" s="1318"/>
      <c r="G10" s="1318"/>
      <c r="H10" s="1318"/>
      <c r="I10" s="1318"/>
      <c r="J10" s="485">
        <v>7</v>
      </c>
      <c r="M10" s="1320"/>
      <c r="N10" s="1319" t="s">
        <v>710</v>
      </c>
      <c r="O10" s="1319"/>
      <c r="P10" s="1319"/>
      <c r="Q10" s="1319"/>
      <c r="R10" s="1319"/>
      <c r="S10" s="487"/>
      <c r="T10" s="1319" t="s">
        <v>711</v>
      </c>
      <c r="U10" s="1319"/>
      <c r="V10" s="1319"/>
      <c r="W10" s="485">
        <v>7</v>
      </c>
      <c r="Y10" s="1325"/>
      <c r="Z10" s="1319" t="s">
        <v>725</v>
      </c>
      <c r="AA10" s="1319"/>
      <c r="AB10" s="1319"/>
      <c r="AC10" s="1319"/>
      <c r="AD10" s="1319"/>
      <c r="AE10" s="487"/>
      <c r="AF10" s="485">
        <v>7</v>
      </c>
      <c r="AG10" s="1320" t="s">
        <v>191</v>
      </c>
      <c r="AH10" s="1320"/>
      <c r="AI10" s="1320"/>
    </row>
    <row r="11" spans="1:37" ht="63" customHeight="1">
      <c r="A11" s="1326" t="s">
        <v>160</v>
      </c>
      <c r="B11" s="1318" t="s">
        <v>161</v>
      </c>
      <c r="C11" s="1318"/>
      <c r="D11" s="1318"/>
      <c r="E11" s="1318"/>
      <c r="F11" s="1318"/>
      <c r="G11" s="1318"/>
      <c r="H11" s="1318"/>
      <c r="I11" s="1318"/>
      <c r="J11" s="485">
        <v>6</v>
      </c>
      <c r="M11" s="1320" t="s">
        <v>184</v>
      </c>
      <c r="N11" s="1319" t="s">
        <v>712</v>
      </c>
      <c r="O11" s="1319"/>
      <c r="P11" s="1319"/>
      <c r="Q11" s="1319"/>
      <c r="R11" s="1319"/>
      <c r="S11" s="487"/>
      <c r="T11" s="1319" t="s">
        <v>185</v>
      </c>
      <c r="U11" s="1319"/>
      <c r="V11" s="1319"/>
      <c r="W11" s="485">
        <v>6</v>
      </c>
      <c r="Y11" s="1325"/>
      <c r="Z11" s="1319" t="s">
        <v>726</v>
      </c>
      <c r="AA11" s="1319"/>
      <c r="AB11" s="1319"/>
      <c r="AC11" s="1319"/>
      <c r="AD11" s="1319"/>
      <c r="AE11" s="487"/>
      <c r="AF11" s="485">
        <v>6</v>
      </c>
      <c r="AG11" s="1320" t="s">
        <v>188</v>
      </c>
      <c r="AH11" s="1320"/>
      <c r="AI11" s="1320"/>
    </row>
    <row r="12" spans="1:37" ht="66.75" customHeight="1">
      <c r="A12" s="1326"/>
      <c r="B12" s="1318" t="s">
        <v>164</v>
      </c>
      <c r="C12" s="1318"/>
      <c r="D12" s="1318"/>
      <c r="E12" s="1318"/>
      <c r="F12" s="1318"/>
      <c r="G12" s="1318"/>
      <c r="H12" s="1318"/>
      <c r="I12" s="1318"/>
      <c r="J12" s="485">
        <v>5</v>
      </c>
      <c r="M12" s="1320"/>
      <c r="N12" s="1319" t="s">
        <v>713</v>
      </c>
      <c r="O12" s="1319"/>
      <c r="P12" s="1319"/>
      <c r="Q12" s="1319"/>
      <c r="R12" s="1319"/>
      <c r="S12" s="487"/>
      <c r="T12" s="1319" t="s">
        <v>186</v>
      </c>
      <c r="U12" s="1319"/>
      <c r="V12" s="1319"/>
      <c r="W12" s="485">
        <v>5</v>
      </c>
      <c r="Y12" s="1318" t="s">
        <v>714</v>
      </c>
      <c r="Z12" s="1319" t="s">
        <v>727</v>
      </c>
      <c r="AA12" s="1319"/>
      <c r="AB12" s="1319"/>
      <c r="AC12" s="1319"/>
      <c r="AD12" s="1319"/>
      <c r="AE12" s="487"/>
      <c r="AF12" s="485">
        <v>5</v>
      </c>
      <c r="AG12" s="1320" t="s">
        <v>184</v>
      </c>
      <c r="AH12" s="1320"/>
      <c r="AI12" s="1320"/>
    </row>
    <row r="13" spans="1:37" ht="73.5" customHeight="1">
      <c r="A13" s="1326" t="s">
        <v>166</v>
      </c>
      <c r="B13" s="1318" t="s">
        <v>167</v>
      </c>
      <c r="C13" s="1318"/>
      <c r="D13" s="1318"/>
      <c r="E13" s="1318"/>
      <c r="F13" s="1318"/>
      <c r="G13" s="1318"/>
      <c r="H13" s="1318"/>
      <c r="I13" s="1318"/>
      <c r="J13" s="485">
        <v>4</v>
      </c>
      <c r="M13" s="1320"/>
      <c r="N13" s="1319" t="s">
        <v>715</v>
      </c>
      <c r="O13" s="1319"/>
      <c r="P13" s="1319"/>
      <c r="Q13" s="1319"/>
      <c r="R13" s="1319"/>
      <c r="S13" s="487"/>
      <c r="T13" s="1319" t="s">
        <v>716</v>
      </c>
      <c r="U13" s="1319"/>
      <c r="V13" s="1319"/>
      <c r="W13" s="485">
        <v>4</v>
      </c>
      <c r="Y13" s="1318"/>
      <c r="Z13" s="1319" t="s">
        <v>728</v>
      </c>
      <c r="AA13" s="1319"/>
      <c r="AB13" s="1319"/>
      <c r="AC13" s="1319"/>
      <c r="AD13" s="1319"/>
      <c r="AE13" s="487"/>
      <c r="AF13" s="485">
        <v>4</v>
      </c>
      <c r="AG13" s="1320" t="s">
        <v>210</v>
      </c>
      <c r="AH13" s="1320"/>
      <c r="AI13" s="1320"/>
    </row>
    <row r="14" spans="1:37" ht="51" customHeight="1">
      <c r="A14" s="1326"/>
      <c r="B14" s="1318" t="s">
        <v>169</v>
      </c>
      <c r="C14" s="1318"/>
      <c r="D14" s="1318"/>
      <c r="E14" s="1318"/>
      <c r="F14" s="1318"/>
      <c r="G14" s="1318"/>
      <c r="H14" s="1318"/>
      <c r="I14" s="1318"/>
      <c r="J14" s="485">
        <v>3</v>
      </c>
      <c r="M14" s="1320" t="s">
        <v>188</v>
      </c>
      <c r="N14" s="1319" t="s">
        <v>717</v>
      </c>
      <c r="O14" s="1319"/>
      <c r="P14" s="1319"/>
      <c r="Q14" s="1319"/>
      <c r="R14" s="1319"/>
      <c r="S14" s="487"/>
      <c r="T14" s="1319" t="s">
        <v>189</v>
      </c>
      <c r="U14" s="1319"/>
      <c r="V14" s="1319"/>
      <c r="W14" s="485">
        <v>3</v>
      </c>
      <c r="Y14" s="1318"/>
      <c r="Z14" s="1319" t="s">
        <v>729</v>
      </c>
      <c r="AA14" s="1319"/>
      <c r="AB14" s="1319"/>
      <c r="AC14" s="1319"/>
      <c r="AD14" s="1319"/>
      <c r="AE14" s="487"/>
      <c r="AF14" s="485">
        <v>3</v>
      </c>
      <c r="AG14" s="1320" t="s">
        <v>180</v>
      </c>
      <c r="AH14" s="1320"/>
      <c r="AI14" s="1320"/>
    </row>
    <row r="15" spans="1:37" ht="74.25" customHeight="1">
      <c r="A15" s="1325"/>
      <c r="B15" s="1318" t="s">
        <v>171</v>
      </c>
      <c r="C15" s="1318"/>
      <c r="D15" s="1318"/>
      <c r="E15" s="1318"/>
      <c r="F15" s="1318"/>
      <c r="G15" s="1318"/>
      <c r="H15" s="1318"/>
      <c r="I15" s="1318"/>
      <c r="J15" s="485">
        <v>2</v>
      </c>
      <c r="M15" s="1320"/>
      <c r="N15" s="1319" t="s">
        <v>718</v>
      </c>
      <c r="O15" s="1319"/>
      <c r="P15" s="1319"/>
      <c r="Q15" s="1319"/>
      <c r="R15" s="1319"/>
      <c r="S15" s="487"/>
      <c r="T15" s="1319" t="s">
        <v>719</v>
      </c>
      <c r="U15" s="1319"/>
      <c r="V15" s="1319"/>
      <c r="W15" s="485">
        <v>2</v>
      </c>
      <c r="Y15" s="486" t="s">
        <v>720</v>
      </c>
      <c r="Z15" s="1319" t="s">
        <v>0</v>
      </c>
      <c r="AA15" s="1319"/>
      <c r="AB15" s="1319"/>
      <c r="AC15" s="1319"/>
      <c r="AD15" s="1319"/>
      <c r="AE15" s="487"/>
      <c r="AF15" s="485">
        <v>2</v>
      </c>
      <c r="AG15" s="1320" t="s">
        <v>178</v>
      </c>
      <c r="AH15" s="1320"/>
      <c r="AI15" s="1320"/>
    </row>
    <row r="16" spans="1:37" ht="64.5" customHeight="1">
      <c r="A16" s="488" t="s">
        <v>174</v>
      </c>
      <c r="B16" s="1318" t="s">
        <v>175</v>
      </c>
      <c r="C16" s="1318"/>
      <c r="D16" s="1318"/>
      <c r="E16" s="1318"/>
      <c r="F16" s="1318"/>
      <c r="G16" s="1318"/>
      <c r="H16" s="1318"/>
      <c r="I16" s="1318"/>
      <c r="J16" s="485">
        <v>1</v>
      </c>
      <c r="M16" s="485" t="s">
        <v>191</v>
      </c>
      <c r="N16" s="1319" t="s">
        <v>721</v>
      </c>
      <c r="O16" s="1319"/>
      <c r="P16" s="1319"/>
      <c r="Q16" s="1319"/>
      <c r="R16" s="1319"/>
      <c r="S16" s="487"/>
      <c r="T16" s="1319" t="s">
        <v>192</v>
      </c>
      <c r="U16" s="1319"/>
      <c r="V16" s="1319"/>
      <c r="W16" s="485">
        <v>1</v>
      </c>
      <c r="Y16" s="486" t="s">
        <v>214</v>
      </c>
      <c r="Z16" s="1319" t="s">
        <v>722</v>
      </c>
      <c r="AA16" s="1319"/>
      <c r="AB16" s="1319"/>
      <c r="AC16" s="1319"/>
      <c r="AD16" s="1319"/>
      <c r="AE16" s="487"/>
      <c r="AF16" s="485">
        <v>1</v>
      </c>
      <c r="AG16" s="1320" t="s">
        <v>216</v>
      </c>
      <c r="AH16" s="1320"/>
      <c r="AI16" s="1320"/>
    </row>
    <row r="17" spans="1:9">
      <c r="A17" s="489"/>
      <c r="B17" s="489"/>
      <c r="C17" s="484"/>
      <c r="D17" s="484"/>
      <c r="E17" s="484"/>
      <c r="F17" s="490"/>
      <c r="G17" s="484"/>
      <c r="H17" s="484"/>
      <c r="I17" s="484"/>
    </row>
    <row r="18" spans="1:9">
      <c r="A18" s="489"/>
      <c r="B18" s="484"/>
      <c r="C18" s="484"/>
      <c r="D18" s="484"/>
      <c r="E18" s="484"/>
      <c r="F18" s="484"/>
      <c r="G18" s="484"/>
      <c r="H18" s="484"/>
      <c r="I18" s="484"/>
    </row>
    <row r="19" spans="1:9">
      <c r="A19" s="489"/>
      <c r="B19" s="489"/>
      <c r="C19" s="484"/>
      <c r="D19" s="484"/>
      <c r="E19" s="484"/>
      <c r="F19" s="489"/>
      <c r="G19" s="484"/>
      <c r="H19" s="484"/>
      <c r="I19" s="484"/>
    </row>
    <row r="20" spans="1:9">
      <c r="A20" s="489"/>
      <c r="B20" s="489"/>
      <c r="C20" s="484"/>
      <c r="D20" s="484"/>
      <c r="E20" s="484"/>
      <c r="F20" s="489"/>
      <c r="G20" s="484"/>
      <c r="H20" s="484"/>
      <c r="I20" s="484"/>
    </row>
    <row r="21" spans="1:9">
      <c r="A21" s="489"/>
      <c r="B21" s="489"/>
      <c r="C21" s="484"/>
      <c r="D21" s="484"/>
      <c r="E21" s="484"/>
      <c r="F21" s="489"/>
      <c r="G21" s="484"/>
      <c r="H21" s="484"/>
      <c r="I21" s="484"/>
    </row>
    <row r="22" spans="1:9">
      <c r="A22" s="489"/>
      <c r="B22" s="489"/>
      <c r="C22" s="484"/>
      <c r="D22" s="484"/>
      <c r="E22" s="484"/>
      <c r="F22" s="489"/>
      <c r="G22" s="484"/>
      <c r="H22" s="484"/>
      <c r="I22" s="484"/>
    </row>
    <row r="23" spans="1:9" ht="72" customHeight="1">
      <c r="A23" s="489"/>
      <c r="B23" s="489"/>
      <c r="C23" s="484"/>
      <c r="D23" s="484"/>
      <c r="E23" s="484"/>
      <c r="F23" s="489"/>
      <c r="G23" s="484"/>
      <c r="H23" s="484"/>
      <c r="I23" s="484"/>
    </row>
    <row r="24" spans="1:9" ht="18" customHeight="1">
      <c r="A24" s="489"/>
      <c r="B24" s="489"/>
      <c r="C24" s="484"/>
      <c r="D24" s="484"/>
      <c r="E24" s="484"/>
      <c r="F24" s="489"/>
      <c r="G24" s="484"/>
      <c r="H24" s="484"/>
      <c r="I24" s="484"/>
    </row>
    <row r="25" spans="1:9" ht="18" customHeight="1">
      <c r="A25" s="489"/>
      <c r="B25" s="489"/>
      <c r="C25" s="484"/>
      <c r="D25" s="484"/>
      <c r="E25" s="484"/>
      <c r="F25" s="489"/>
      <c r="G25" s="484"/>
      <c r="H25" s="484"/>
      <c r="I25" s="484"/>
    </row>
    <row r="26" spans="1:9" ht="18" customHeight="1">
      <c r="A26" s="489"/>
      <c r="B26" s="489"/>
      <c r="C26" s="484"/>
      <c r="D26" s="484"/>
      <c r="E26" s="484"/>
      <c r="F26" s="489"/>
      <c r="G26" s="484"/>
      <c r="H26" s="484"/>
      <c r="I26" s="484"/>
    </row>
    <row r="27" spans="1:9" ht="18" customHeight="1">
      <c r="A27" s="489"/>
      <c r="B27" s="489"/>
      <c r="C27" s="484"/>
      <c r="D27" s="484"/>
      <c r="E27" s="484"/>
      <c r="F27" s="489"/>
      <c r="G27" s="484"/>
      <c r="H27" s="484"/>
      <c r="I27" s="484"/>
    </row>
    <row r="28" spans="1:9" ht="18" customHeight="1">
      <c r="A28" s="484"/>
      <c r="B28" s="489"/>
      <c r="C28" s="484"/>
      <c r="D28" s="484"/>
      <c r="E28" s="484"/>
      <c r="F28" s="489"/>
      <c r="G28" s="484"/>
      <c r="H28" s="484"/>
      <c r="I28" s="484"/>
    </row>
    <row r="29" spans="1:9" ht="18" customHeight="1">
      <c r="A29" s="484"/>
      <c r="B29" s="484"/>
      <c r="C29" s="484"/>
      <c r="D29" s="484"/>
      <c r="E29" s="484"/>
      <c r="F29" s="484"/>
      <c r="G29" s="484"/>
      <c r="H29" s="484"/>
      <c r="I29" s="484"/>
    </row>
    <row r="30" spans="1:9" ht="18" customHeight="1">
      <c r="A30" s="484"/>
      <c r="B30" s="489"/>
      <c r="C30" s="484"/>
      <c r="D30" s="484"/>
      <c r="E30" s="484"/>
      <c r="F30" s="489"/>
      <c r="G30" s="484"/>
      <c r="H30" s="484"/>
      <c r="I30" s="484"/>
    </row>
    <row r="31" spans="1:9" ht="18" customHeight="1">
      <c r="A31" s="484"/>
      <c r="B31" s="489"/>
      <c r="C31" s="484"/>
      <c r="D31" s="484"/>
      <c r="E31" s="484"/>
      <c r="F31" s="489"/>
      <c r="G31" s="484"/>
      <c r="H31" s="484"/>
      <c r="I31" s="484"/>
    </row>
    <row r="32" spans="1:9" ht="18" customHeight="1">
      <c r="A32" s="484"/>
      <c r="B32" s="489"/>
      <c r="C32" s="484"/>
      <c r="D32" s="484"/>
      <c r="E32" s="484"/>
      <c r="F32" s="489"/>
      <c r="G32" s="484"/>
      <c r="H32" s="484"/>
      <c r="I32" s="484"/>
    </row>
    <row r="33" spans="1:9" ht="18" customHeight="1">
      <c r="A33" s="484"/>
      <c r="B33" s="489"/>
      <c r="C33" s="484"/>
      <c r="D33" s="484"/>
      <c r="E33" s="484"/>
      <c r="F33" s="489"/>
      <c r="G33" s="484"/>
      <c r="H33" s="484"/>
      <c r="I33" s="484"/>
    </row>
    <row r="34" spans="1:9">
      <c r="A34" s="484"/>
      <c r="B34" s="489"/>
      <c r="C34" s="484"/>
      <c r="D34" s="484"/>
      <c r="E34" s="484"/>
      <c r="F34" s="489"/>
      <c r="G34" s="484"/>
      <c r="H34" s="484"/>
      <c r="I34" s="484"/>
    </row>
    <row r="35" spans="1:9">
      <c r="A35" s="484"/>
      <c r="B35" s="489"/>
      <c r="C35" s="484"/>
      <c r="D35" s="484"/>
      <c r="E35" s="484"/>
      <c r="F35" s="489"/>
      <c r="G35" s="484"/>
      <c r="H35" s="484"/>
      <c r="I35" s="484"/>
    </row>
    <row r="36" spans="1:9">
      <c r="A36" s="484"/>
      <c r="B36" s="489"/>
      <c r="C36" s="484"/>
      <c r="D36" s="484"/>
      <c r="E36" s="484"/>
      <c r="F36" s="489"/>
      <c r="G36" s="484"/>
      <c r="H36" s="484"/>
      <c r="I36" s="484"/>
    </row>
    <row r="37" spans="1:9">
      <c r="A37" s="484"/>
      <c r="B37" s="489"/>
      <c r="C37" s="484"/>
      <c r="D37" s="484"/>
      <c r="E37" s="484"/>
      <c r="F37" s="489"/>
      <c r="G37" s="484"/>
      <c r="H37" s="484"/>
      <c r="I37" s="484"/>
    </row>
    <row r="38" spans="1:9">
      <c r="A38" s="484"/>
      <c r="B38" s="489"/>
      <c r="C38" s="484"/>
      <c r="D38" s="484"/>
      <c r="E38" s="484"/>
      <c r="F38" s="489"/>
      <c r="G38" s="484"/>
      <c r="H38" s="484"/>
      <c r="I38" s="484"/>
    </row>
    <row r="39" spans="1:9">
      <c r="A39" s="484"/>
      <c r="B39" s="489"/>
      <c r="C39" s="484"/>
      <c r="D39" s="484"/>
      <c r="E39" s="484"/>
      <c r="F39" s="489"/>
      <c r="G39" s="484"/>
      <c r="H39" s="484"/>
      <c r="I39" s="484"/>
    </row>
  </sheetData>
  <customSheetViews>
    <customSheetView guid="{4386EC60-C10A-4757-8A9B-A7E03A340F6B}" scale="60" showPageBreaks="1" printArea="1">
      <selection activeCell="W16" sqref="W16"/>
      <colBreaks count="3" manualBreakCount="3">
        <brk id="11" max="1048575" man="1"/>
        <brk id="23" max="20" man="1"/>
        <brk id="34" max="20" man="1"/>
      </colBreaks>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67">
    <mergeCell ref="N7:R7"/>
    <mergeCell ref="N8:R8"/>
    <mergeCell ref="B9:I9"/>
    <mergeCell ref="N10:R10"/>
    <mergeCell ref="A1:J5"/>
    <mergeCell ref="B6:I6"/>
    <mergeCell ref="M1:W5"/>
    <mergeCell ref="A7:A8"/>
    <mergeCell ref="B7:I7"/>
    <mergeCell ref="B8:I8"/>
    <mergeCell ref="T8:V8"/>
    <mergeCell ref="N6:R6"/>
    <mergeCell ref="T7:V7"/>
    <mergeCell ref="T6:V6"/>
    <mergeCell ref="A13:A15"/>
    <mergeCell ref="B14:I14"/>
    <mergeCell ref="B15:I15"/>
    <mergeCell ref="T10:V10"/>
    <mergeCell ref="A9:A10"/>
    <mergeCell ref="B13:I13"/>
    <mergeCell ref="A11:A12"/>
    <mergeCell ref="B10:I10"/>
    <mergeCell ref="T14:V14"/>
    <mergeCell ref="M8:M10"/>
    <mergeCell ref="Y9:Y11"/>
    <mergeCell ref="Z9:AD9"/>
    <mergeCell ref="Z10:AD10"/>
    <mergeCell ref="AG10:AI10"/>
    <mergeCell ref="Z11:AD11"/>
    <mergeCell ref="AG11:AI11"/>
    <mergeCell ref="AG8:AI8"/>
    <mergeCell ref="Z8:AD8"/>
    <mergeCell ref="T16:V16"/>
    <mergeCell ref="M11:M13"/>
    <mergeCell ref="M14:M15"/>
    <mergeCell ref="T11:V11"/>
    <mergeCell ref="T12:V12"/>
    <mergeCell ref="T13:V13"/>
    <mergeCell ref="N16:R16"/>
    <mergeCell ref="N14:R14"/>
    <mergeCell ref="T9:V9"/>
    <mergeCell ref="N9:R9"/>
    <mergeCell ref="Y12:Y14"/>
    <mergeCell ref="Z13:AD13"/>
    <mergeCell ref="Z15:AD15"/>
    <mergeCell ref="AG9:AI9"/>
    <mergeCell ref="Y1:AI5"/>
    <mergeCell ref="Z6:AD6"/>
    <mergeCell ref="AG6:AI6"/>
    <mergeCell ref="Z7:AD7"/>
    <mergeCell ref="AG7:AI7"/>
    <mergeCell ref="Z16:AD16"/>
    <mergeCell ref="N12:R12"/>
    <mergeCell ref="N15:R15"/>
    <mergeCell ref="T15:V15"/>
    <mergeCell ref="AG15:AI15"/>
    <mergeCell ref="Z14:AD14"/>
    <mergeCell ref="AG14:AI14"/>
    <mergeCell ref="AG12:AI12"/>
    <mergeCell ref="Z12:AD12"/>
    <mergeCell ref="AG16:AI16"/>
    <mergeCell ref="AG13:AI13"/>
    <mergeCell ref="B16:I16"/>
    <mergeCell ref="B12:I12"/>
    <mergeCell ref="B11:I11"/>
    <mergeCell ref="N11:R11"/>
    <mergeCell ref="N13:R13"/>
  </mergeCells>
  <phoneticPr fontId="27" type="noConversion"/>
  <printOptions horizontalCentered="1" verticalCentered="1"/>
  <pageMargins left="0.25" right="0.25" top="0.41" bottom="0.68" header="0.17" footer="0.16"/>
  <pageSetup scale="80" orientation="portrait" r:id="rId2"/>
  <headerFooter alignWithMargins="0">
    <oddFooter xml:space="preserve">&amp;L&amp;P of &amp;N&amp;RPPAP: Revision 1.5
Date: 11/01/12 </oddFooter>
  </headerFooter>
  <colBreaks count="2" manualBreakCount="2">
    <brk id="11" max="1048575" man="1"/>
    <brk id="23" max="19" man="1"/>
  </colBreaks>
  <customProperties>
    <customPr name="Ibp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102407" r:id="rId6" name="Button 7">
              <controlPr defaultSize="0" print="0" autoFill="0" autoPict="0" macro="[0]!Back">
                <anchor moveWithCells="1" sizeWithCells="1">
                  <from>
                    <xdr:col>15</xdr:col>
                    <xdr:colOff>276225</xdr:colOff>
                    <xdr:row>1</xdr:row>
                    <xdr:rowOff>0</xdr:rowOff>
                  </from>
                  <to>
                    <xdr:col>17</xdr:col>
                    <xdr:colOff>485775</xdr:colOff>
                    <xdr:row>2</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B1:E70"/>
  <sheetViews>
    <sheetView topLeftCell="A7" zoomScaleNormal="100" zoomScaleSheetLayoutView="100" workbookViewId="0">
      <selection activeCell="C39" sqref="C39"/>
    </sheetView>
  </sheetViews>
  <sheetFormatPr defaultColWidth="9.140625" defaultRowHeight="12.75"/>
  <cols>
    <col min="1" max="1" width="3.42578125" style="8" customWidth="1"/>
    <col min="2" max="2" width="9.140625" style="8"/>
    <col min="3" max="3" width="50.140625" style="8" customWidth="1"/>
    <col min="4" max="4" width="45.5703125" style="8" customWidth="1"/>
    <col min="5" max="16384" width="9.140625" style="8"/>
  </cols>
  <sheetData>
    <row r="1" spans="2:5" ht="27" customHeight="1">
      <c r="B1" s="921" t="s">
        <v>731</v>
      </c>
      <c r="C1" s="922"/>
      <c r="D1" s="922"/>
      <c r="E1" s="923"/>
    </row>
    <row r="2" spans="2:5" ht="45.75" customHeight="1" thickBot="1">
      <c r="B2" s="924"/>
      <c r="C2" s="925"/>
      <c r="D2" s="925"/>
      <c r="E2" s="926"/>
    </row>
    <row r="3" spans="2:5" ht="37.5" customHeight="1">
      <c r="B3" s="927" t="s">
        <v>846</v>
      </c>
      <c r="C3" s="928"/>
      <c r="D3" s="928"/>
      <c r="E3" s="929"/>
    </row>
    <row r="4" spans="2:5">
      <c r="B4" s="62"/>
      <c r="C4" s="58"/>
      <c r="D4" s="58"/>
      <c r="E4" s="52"/>
    </row>
    <row r="5" spans="2:5" ht="12.75" customHeight="1">
      <c r="B5" s="930" t="s">
        <v>863</v>
      </c>
      <c r="C5" s="914"/>
      <c r="D5" s="914"/>
      <c r="E5" s="915"/>
    </row>
    <row r="6" spans="2:5">
      <c r="B6" s="913"/>
      <c r="C6" s="914"/>
      <c r="D6" s="914"/>
      <c r="E6" s="915"/>
    </row>
    <row r="7" spans="2:5" ht="6.75" customHeight="1">
      <c r="B7" s="59"/>
      <c r="C7" s="60"/>
      <c r="D7" s="60"/>
      <c r="E7" s="61"/>
    </row>
    <row r="8" spans="2:5">
      <c r="B8" s="910" t="s">
        <v>884</v>
      </c>
      <c r="C8" s="911"/>
      <c r="D8" s="911"/>
      <c r="E8" s="912"/>
    </row>
    <row r="9" spans="2:5" ht="5.25" customHeight="1">
      <c r="B9" s="59"/>
      <c r="C9" s="60"/>
      <c r="D9" s="60"/>
      <c r="E9" s="61"/>
    </row>
    <row r="10" spans="2:5">
      <c r="B10" s="913" t="s">
        <v>730</v>
      </c>
      <c r="C10" s="914"/>
      <c r="D10" s="914"/>
      <c r="E10" s="915"/>
    </row>
    <row r="11" spans="2:5" ht="6.75" customHeight="1">
      <c r="B11" s="59"/>
      <c r="C11" s="60"/>
      <c r="D11" s="60"/>
      <c r="E11" s="61"/>
    </row>
    <row r="12" spans="2:5" s="35" customFormat="1">
      <c r="B12" s="910" t="s">
        <v>832</v>
      </c>
      <c r="C12" s="911"/>
      <c r="D12" s="911"/>
      <c r="E12" s="912"/>
    </row>
    <row r="13" spans="2:5" s="35" customFormat="1">
      <c r="B13" s="910" t="s">
        <v>833</v>
      </c>
      <c r="C13" s="911"/>
      <c r="D13" s="911"/>
      <c r="E13" s="912"/>
    </row>
    <row r="14" spans="2:5" s="35" customFormat="1">
      <c r="B14" s="910" t="s">
        <v>834</v>
      </c>
      <c r="C14" s="919"/>
      <c r="D14" s="919"/>
      <c r="E14" s="920"/>
    </row>
    <row r="15" spans="2:5" s="35" customFormat="1" ht="12.75" customHeight="1">
      <c r="B15" s="910" t="s">
        <v>835</v>
      </c>
      <c r="C15" s="911"/>
      <c r="D15" s="911"/>
      <c r="E15" s="912"/>
    </row>
    <row r="16" spans="2:5" s="35" customFormat="1" ht="12.75" customHeight="1">
      <c r="B16" s="910" t="s">
        <v>847</v>
      </c>
      <c r="C16" s="911"/>
      <c r="D16" s="911"/>
      <c r="E16" s="912"/>
    </row>
    <row r="17" spans="2:5">
      <c r="B17" s="910" t="s">
        <v>836</v>
      </c>
      <c r="C17" s="911"/>
      <c r="D17" s="911"/>
      <c r="E17" s="912"/>
    </row>
    <row r="18" spans="2:5">
      <c r="B18" s="910" t="s">
        <v>837</v>
      </c>
      <c r="C18" s="911"/>
      <c r="D18" s="911"/>
      <c r="E18" s="912"/>
    </row>
    <row r="19" spans="2:5">
      <c r="B19" s="910" t="s">
        <v>838</v>
      </c>
      <c r="C19" s="911"/>
      <c r="D19" s="911"/>
      <c r="E19" s="912"/>
    </row>
    <row r="20" spans="2:5">
      <c r="B20" s="910" t="s">
        <v>839</v>
      </c>
      <c r="C20" s="911"/>
      <c r="D20" s="911"/>
      <c r="E20" s="912"/>
    </row>
    <row r="21" spans="2:5">
      <c r="B21" s="910" t="s">
        <v>840</v>
      </c>
      <c r="C21" s="911"/>
      <c r="D21" s="911"/>
      <c r="E21" s="912"/>
    </row>
    <row r="22" spans="2:5">
      <c r="B22" s="913"/>
      <c r="C22" s="914"/>
      <c r="D22" s="914"/>
      <c r="E22" s="915"/>
    </row>
    <row r="23" spans="2:5" ht="12.75" customHeight="1">
      <c r="B23" s="755"/>
      <c r="C23" s="756"/>
      <c r="D23" s="756"/>
      <c r="E23" s="757"/>
    </row>
    <row r="24" spans="2:5">
      <c r="B24" s="755"/>
      <c r="C24" s="756"/>
      <c r="D24" s="756"/>
      <c r="E24" s="757"/>
    </row>
    <row r="25" spans="2:5" ht="40.5" customHeight="1">
      <c r="B25" s="907" t="s">
        <v>848</v>
      </c>
      <c r="C25" s="908"/>
      <c r="D25" s="908"/>
      <c r="E25" s="909"/>
    </row>
    <row r="26" spans="2:5">
      <c r="B26" s="755"/>
      <c r="C26" s="756"/>
      <c r="D26" s="756"/>
      <c r="E26" s="757"/>
    </row>
    <row r="27" spans="2:5">
      <c r="B27" s="755"/>
      <c r="C27" s="756"/>
      <c r="D27" s="756"/>
      <c r="E27" s="757"/>
    </row>
    <row r="28" spans="2:5">
      <c r="B28" s="755"/>
      <c r="C28" s="756"/>
      <c r="D28" s="756"/>
      <c r="E28" s="757"/>
    </row>
    <row r="29" spans="2:5" ht="12.75" customHeight="1">
      <c r="B29" s="59"/>
      <c r="C29" s="60"/>
      <c r="D29" s="60"/>
      <c r="E29" s="61"/>
    </row>
    <row r="30" spans="2:5">
      <c r="B30" s="51"/>
      <c r="C30" s="32"/>
      <c r="D30" s="32"/>
      <c r="E30" s="53"/>
    </row>
    <row r="31" spans="2:5" ht="52.5" customHeight="1" thickBot="1">
      <c r="B31" s="916" t="s">
        <v>841</v>
      </c>
      <c r="C31" s="917"/>
      <c r="D31" s="917"/>
      <c r="E31" s="918"/>
    </row>
    <row r="32" spans="2:5" ht="17.25" customHeight="1">
      <c r="B32" s="54"/>
      <c r="C32" s="55"/>
      <c r="D32" s="55"/>
      <c r="E32" s="56"/>
    </row>
    <row r="33" spans="2:5" ht="12.75" customHeight="1">
      <c r="B33" s="54"/>
      <c r="C33" s="57" t="s">
        <v>893</v>
      </c>
      <c r="D33" s="204"/>
      <c r="E33" s="56"/>
    </row>
    <row r="34" spans="2:5">
      <c r="B34" s="51"/>
      <c r="C34" s="57" t="s">
        <v>79</v>
      </c>
      <c r="D34" s="844"/>
      <c r="E34" s="53"/>
    </row>
    <row r="35" spans="2:5">
      <c r="B35" s="51"/>
      <c r="C35" s="57" t="s">
        <v>81</v>
      </c>
      <c r="D35" s="844"/>
      <c r="E35" s="53"/>
    </row>
    <row r="36" spans="2:5">
      <c r="B36" s="51"/>
      <c r="C36" s="547" t="s">
        <v>757</v>
      </c>
      <c r="D36" s="844"/>
      <c r="E36" s="53"/>
    </row>
    <row r="37" spans="2:5">
      <c r="B37" s="51"/>
      <c r="C37" s="547" t="s">
        <v>878</v>
      </c>
      <c r="D37" s="899"/>
      <c r="E37" s="53"/>
    </row>
    <row r="38" spans="2:5">
      <c r="B38" s="51"/>
      <c r="C38" s="547" t="s">
        <v>860</v>
      </c>
      <c r="D38" s="844"/>
      <c r="E38" s="53"/>
    </row>
    <row r="39" spans="2:5">
      <c r="B39" s="51"/>
      <c r="E39" s="53"/>
    </row>
    <row r="40" spans="2:5">
      <c r="B40" s="51"/>
      <c r="C40" s="57"/>
      <c r="D40" s="203"/>
      <c r="E40" s="53"/>
    </row>
    <row r="41" spans="2:5">
      <c r="B41" s="51"/>
      <c r="C41" s="57" t="s">
        <v>109</v>
      </c>
      <c r="D41" s="844"/>
      <c r="E41" s="53"/>
    </row>
    <row r="42" spans="2:5">
      <c r="B42" s="51"/>
      <c r="C42" s="57" t="s">
        <v>114</v>
      </c>
      <c r="D42" s="844"/>
      <c r="E42" s="53"/>
    </row>
    <row r="43" spans="2:5">
      <c r="B43" s="51"/>
      <c r="C43" s="57" t="s">
        <v>83</v>
      </c>
      <c r="D43" s="844"/>
      <c r="E43" s="53"/>
    </row>
    <row r="44" spans="2:5">
      <c r="B44" s="51"/>
      <c r="C44" s="57" t="s">
        <v>84</v>
      </c>
      <c r="D44" s="844"/>
      <c r="E44" s="53"/>
    </row>
    <row r="45" spans="2:5">
      <c r="B45" s="51"/>
      <c r="C45" s="57" t="s">
        <v>85</v>
      </c>
      <c r="D45" s="844"/>
      <c r="E45" s="53"/>
    </row>
    <row r="46" spans="2:5">
      <c r="B46" s="51"/>
      <c r="C46" s="57" t="s">
        <v>91</v>
      </c>
      <c r="D46" s="844"/>
      <c r="E46" s="53"/>
    </row>
    <row r="47" spans="2:5">
      <c r="B47" s="51"/>
      <c r="C47" s="57" t="s">
        <v>86</v>
      </c>
      <c r="D47" s="844"/>
      <c r="E47" s="53"/>
    </row>
    <row r="48" spans="2:5">
      <c r="B48" s="51"/>
      <c r="C48" s="57" t="s">
        <v>87</v>
      </c>
      <c r="D48" s="844"/>
      <c r="E48" s="53"/>
    </row>
    <row r="49" spans="2:5">
      <c r="B49" s="51"/>
      <c r="C49" s="57" t="s">
        <v>88</v>
      </c>
      <c r="D49" s="844"/>
      <c r="E49" s="53"/>
    </row>
    <row r="50" spans="2:5">
      <c r="B50" s="51"/>
      <c r="C50" s="531" t="s">
        <v>117</v>
      </c>
      <c r="D50" s="203"/>
      <c r="E50" s="53"/>
    </row>
    <row r="51" spans="2:5">
      <c r="B51" s="51"/>
      <c r="C51" s="57"/>
      <c r="D51" s="203"/>
      <c r="E51" s="53"/>
    </row>
    <row r="52" spans="2:5">
      <c r="B52" s="51"/>
      <c r="C52" s="57" t="s">
        <v>89</v>
      </c>
      <c r="D52" s="845"/>
      <c r="E52" s="53"/>
    </row>
    <row r="53" spans="2:5">
      <c r="B53" s="51"/>
      <c r="C53" s="57"/>
      <c r="D53" s="203"/>
      <c r="E53" s="53"/>
    </row>
    <row r="54" spans="2:5">
      <c r="B54" s="51"/>
      <c r="C54" s="57"/>
      <c r="D54" s="203"/>
      <c r="E54" s="53"/>
    </row>
    <row r="55" spans="2:5">
      <c r="B55" s="51"/>
      <c r="C55" s="57"/>
      <c r="D55" s="203"/>
      <c r="E55" s="53"/>
    </row>
    <row r="56" spans="2:5">
      <c r="B56" s="51"/>
      <c r="C56" s="57"/>
      <c r="D56" s="203"/>
      <c r="E56" s="53"/>
    </row>
    <row r="57" spans="2:5">
      <c r="B57" s="51"/>
      <c r="C57" s="57"/>
      <c r="D57" s="203"/>
      <c r="E57" s="53"/>
    </row>
    <row r="58" spans="2:5">
      <c r="B58" s="51"/>
      <c r="C58" s="57"/>
      <c r="D58" s="203"/>
      <c r="E58" s="53"/>
    </row>
    <row r="59" spans="2:5">
      <c r="B59" s="51"/>
      <c r="C59" s="57"/>
      <c r="D59" s="203"/>
      <c r="E59" s="53"/>
    </row>
    <row r="60" spans="2:5">
      <c r="B60" s="51"/>
      <c r="C60" s="57"/>
      <c r="D60" s="203"/>
      <c r="E60" s="53"/>
    </row>
    <row r="61" spans="2:5">
      <c r="B61" s="51"/>
      <c r="C61" s="57"/>
      <c r="D61" s="203"/>
      <c r="E61" s="53"/>
    </row>
    <row r="62" spans="2:5" ht="13.5" thickBot="1">
      <c r="B62" s="214"/>
      <c r="C62" s="753"/>
      <c r="D62" s="754"/>
      <c r="E62" s="217"/>
    </row>
    <row r="63" spans="2:5" s="15" customFormat="1" ht="9">
      <c r="B63" s="14"/>
      <c r="D63" s="16"/>
    </row>
    <row r="65" spans="2:2">
      <c r="B65" s="17"/>
    </row>
    <row r="66" spans="2:2">
      <c r="B66" s="17"/>
    </row>
    <row r="67" spans="2:2">
      <c r="B67" s="17"/>
    </row>
    <row r="68" spans="2:2">
      <c r="B68" s="17"/>
    </row>
    <row r="69" spans="2:2">
      <c r="B69" s="17"/>
    </row>
    <row r="70" spans="2:2">
      <c r="B70" s="17"/>
    </row>
  </sheetData>
  <customSheetViews>
    <customSheetView guid="{4386EC60-C10A-4757-8A9B-A7E03A340F6B}" showPageBreaks="1" printArea="1">
      <selection activeCell="O12" sqref="O12"/>
      <pageMargins left="0.25" right="0.25" top="0.41" bottom="0.68" header="0.17" footer="0.16"/>
      <printOptions horizontalCentered="1" verticalCentered="1"/>
      <pageSetup scale="81" orientation="portrait" r:id="rId1"/>
      <headerFooter alignWithMargins="0">
        <oddFooter xml:space="preserve">&amp;L&amp;P of &amp;N&amp;RPPAP: Revision 1.4
Date: 4/12/12 
</oddFooter>
      </headerFooter>
    </customSheetView>
  </customSheetViews>
  <mergeCells count="18">
    <mergeCell ref="B1:E2"/>
    <mergeCell ref="B3:E3"/>
    <mergeCell ref="B8:E8"/>
    <mergeCell ref="B10:E10"/>
    <mergeCell ref="B5:E6"/>
    <mergeCell ref="B25:E25"/>
    <mergeCell ref="B15:E15"/>
    <mergeCell ref="B22:E22"/>
    <mergeCell ref="B12:E12"/>
    <mergeCell ref="B31:E31"/>
    <mergeCell ref="B14:E14"/>
    <mergeCell ref="B17:E17"/>
    <mergeCell ref="B16:E16"/>
    <mergeCell ref="B13:E13"/>
    <mergeCell ref="B18:E18"/>
    <mergeCell ref="B19:E19"/>
    <mergeCell ref="B20:E20"/>
    <mergeCell ref="B21:E21"/>
  </mergeCells>
  <phoneticPr fontId="0" type="noConversion"/>
  <printOptions horizontalCentered="1" verticalCentered="1"/>
  <pageMargins left="0.25" right="0.25" top="0.41" bottom="0.68" header="0.17" footer="0.16"/>
  <pageSetup scale="81" orientation="portrait" r:id="rId2"/>
  <headerFooter alignWithMargins="0">
    <oddFooter xml:space="preserve">&amp;L&amp;P of &amp;N&amp;RPPAP: Revision 1.5
Date: 11/01/12 </oddFooter>
  </headerFooter>
  <customProperties>
    <customPr name="IbpWorksheetKeyString_GUID" r:id="rId3"/>
  </customPropertie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FEF05C99-A3E0-4DE9-96A3-3C18D93D49E5}">
          <x14:formula1>
            <xm:f>Sheet2!$A$1:$A$2</xm:f>
          </x14:formula1>
          <xm:sqref>D33</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
    <tabColor indexed="13"/>
  </sheetPr>
  <dimension ref="A1:AG16"/>
  <sheetViews>
    <sheetView zoomScale="70" zoomScaleNormal="70" workbookViewId="0">
      <selection activeCell="N1" sqref="N1:U5"/>
    </sheetView>
  </sheetViews>
  <sheetFormatPr defaultColWidth="9.140625" defaultRowHeight="12.75"/>
  <cols>
    <col min="1" max="1" width="20.42578125" style="8" customWidth="1"/>
    <col min="2" max="9" width="9.140625" style="8"/>
    <col min="10" max="10" width="10.42578125" style="8" customWidth="1"/>
    <col min="11" max="11" width="23.85546875" style="8" customWidth="1"/>
    <col min="12" max="12" width="52.140625" style="8" customWidth="1"/>
    <col min="13" max="13" width="7.85546875" style="8" customWidth="1"/>
    <col min="14" max="14" width="15.5703125" style="8" customWidth="1"/>
    <col min="15" max="18" width="9.140625" style="8"/>
    <col min="19" max="19" width="15.140625" style="8" customWidth="1"/>
    <col min="20" max="20" width="1.5703125" style="8" customWidth="1"/>
    <col min="21" max="21" width="7.85546875" style="8" customWidth="1"/>
    <col min="22" max="22" width="9.140625" style="8"/>
    <col min="23" max="23" width="21.140625" style="8" customWidth="1"/>
    <col min="24" max="27" width="9.140625" style="8"/>
    <col min="28" max="28" width="21.42578125" style="8" customWidth="1"/>
    <col min="29" max="29" width="1.42578125" style="8" customWidth="1"/>
    <col min="30" max="32" width="9.140625" style="8"/>
    <col min="33" max="33" width="0.140625" style="8" customWidth="1"/>
    <col min="34" max="16384" width="9.140625" style="8"/>
  </cols>
  <sheetData>
    <row r="1" spans="1:33">
      <c r="A1" s="1321"/>
      <c r="B1" s="1321"/>
      <c r="C1" s="1321"/>
      <c r="D1" s="1321"/>
      <c r="E1" s="1321"/>
      <c r="F1" s="1321"/>
      <c r="G1" s="1321"/>
      <c r="H1" s="1321"/>
      <c r="I1" s="1321"/>
      <c r="J1" s="1321"/>
      <c r="K1" s="1321"/>
      <c r="L1" s="1321"/>
      <c r="M1" s="483"/>
      <c r="N1" s="1321"/>
      <c r="O1" s="1321"/>
      <c r="P1" s="1321"/>
      <c r="Q1" s="1321"/>
      <c r="R1" s="1321"/>
      <c r="S1" s="1321"/>
      <c r="T1" s="1321"/>
      <c r="U1" s="1321"/>
      <c r="W1" s="1321"/>
      <c r="X1" s="1321"/>
      <c r="Y1" s="1321"/>
      <c r="Z1" s="1321"/>
      <c r="AA1" s="1321"/>
      <c r="AB1" s="1321"/>
      <c r="AC1" s="1321"/>
      <c r="AD1" s="1321"/>
      <c r="AE1" s="1321"/>
      <c r="AF1" s="1321"/>
      <c r="AG1" s="1321"/>
    </row>
    <row r="2" spans="1:33">
      <c r="A2" s="1321"/>
      <c r="B2" s="1321"/>
      <c r="C2" s="1321"/>
      <c r="D2" s="1321"/>
      <c r="E2" s="1321"/>
      <c r="F2" s="1321"/>
      <c r="G2" s="1321"/>
      <c r="H2" s="1321"/>
      <c r="I2" s="1321"/>
      <c r="J2" s="1321"/>
      <c r="K2" s="1321"/>
      <c r="L2" s="1321"/>
      <c r="M2" s="483"/>
      <c r="N2" s="1321"/>
      <c r="O2" s="1321"/>
      <c r="P2" s="1321"/>
      <c r="Q2" s="1321"/>
      <c r="R2" s="1321"/>
      <c r="S2" s="1321"/>
      <c r="T2" s="1321"/>
      <c r="U2" s="1321"/>
      <c r="W2" s="1321"/>
      <c r="X2" s="1321"/>
      <c r="Y2" s="1321"/>
      <c r="Z2" s="1321"/>
      <c r="AA2" s="1321"/>
      <c r="AB2" s="1321"/>
      <c r="AC2" s="1321"/>
      <c r="AD2" s="1321"/>
      <c r="AE2" s="1321"/>
      <c r="AF2" s="1321"/>
      <c r="AG2" s="1321"/>
    </row>
    <row r="3" spans="1:33">
      <c r="A3" s="1321"/>
      <c r="B3" s="1321"/>
      <c r="C3" s="1321"/>
      <c r="D3" s="1321"/>
      <c r="E3" s="1321"/>
      <c r="F3" s="1321"/>
      <c r="G3" s="1321"/>
      <c r="H3" s="1321"/>
      <c r="I3" s="1321"/>
      <c r="J3" s="1321"/>
      <c r="K3" s="1321"/>
      <c r="L3" s="1321"/>
      <c r="M3" s="483"/>
      <c r="N3" s="1321"/>
      <c r="O3" s="1321"/>
      <c r="P3" s="1321"/>
      <c r="Q3" s="1321"/>
      <c r="R3" s="1321"/>
      <c r="S3" s="1321"/>
      <c r="T3" s="1321"/>
      <c r="U3" s="1321"/>
      <c r="W3" s="1321"/>
      <c r="X3" s="1321"/>
      <c r="Y3" s="1321"/>
      <c r="Z3" s="1321"/>
      <c r="AA3" s="1321"/>
      <c r="AB3" s="1321"/>
      <c r="AC3" s="1321"/>
      <c r="AD3" s="1321"/>
      <c r="AE3" s="1321"/>
      <c r="AF3" s="1321"/>
      <c r="AG3" s="1321"/>
    </row>
    <row r="4" spans="1:33">
      <c r="A4" s="1321"/>
      <c r="B4" s="1321"/>
      <c r="C4" s="1321"/>
      <c r="D4" s="1321"/>
      <c r="E4" s="1321"/>
      <c r="F4" s="1321"/>
      <c r="G4" s="1321"/>
      <c r="H4" s="1321"/>
      <c r="I4" s="1321"/>
      <c r="J4" s="1321"/>
      <c r="K4" s="1321"/>
      <c r="L4" s="1321"/>
      <c r="M4" s="483"/>
      <c r="N4" s="1321"/>
      <c r="O4" s="1321"/>
      <c r="P4" s="1321"/>
      <c r="Q4" s="1321"/>
      <c r="R4" s="1321"/>
      <c r="S4" s="1321"/>
      <c r="T4" s="1321"/>
      <c r="U4" s="1321"/>
      <c r="W4" s="1321"/>
      <c r="X4" s="1321"/>
      <c r="Y4" s="1321"/>
      <c r="Z4" s="1321"/>
      <c r="AA4" s="1321"/>
      <c r="AB4" s="1321"/>
      <c r="AC4" s="1321"/>
      <c r="AD4" s="1321"/>
      <c r="AE4" s="1321"/>
      <c r="AF4" s="1321"/>
      <c r="AG4" s="1321"/>
    </row>
    <row r="5" spans="1:33">
      <c r="A5" s="1322"/>
      <c r="B5" s="1322"/>
      <c r="C5" s="1322"/>
      <c r="D5" s="1322"/>
      <c r="E5" s="1322"/>
      <c r="F5" s="1322"/>
      <c r="G5" s="1322"/>
      <c r="H5" s="1322"/>
      <c r="I5" s="1322"/>
      <c r="J5" s="1321"/>
      <c r="K5" s="1321"/>
      <c r="L5" s="1321"/>
      <c r="M5" s="483"/>
      <c r="N5" s="1322"/>
      <c r="O5" s="1322"/>
      <c r="P5" s="1322"/>
      <c r="Q5" s="1322"/>
      <c r="R5" s="1322"/>
      <c r="S5" s="1322"/>
      <c r="T5" s="1322"/>
      <c r="U5" s="1321"/>
      <c r="W5" s="1322"/>
      <c r="X5" s="1322"/>
      <c r="Y5" s="1322"/>
      <c r="Z5" s="1322"/>
      <c r="AA5" s="1322"/>
      <c r="AB5" s="1322"/>
      <c r="AC5" s="1322"/>
      <c r="AD5" s="1322"/>
      <c r="AE5" s="1322"/>
      <c r="AF5" s="1322"/>
      <c r="AG5" s="1321"/>
    </row>
    <row r="6" spans="1:33" ht="78" customHeight="1">
      <c r="A6" s="94" t="s">
        <v>143</v>
      </c>
      <c r="B6" s="1327" t="s">
        <v>144</v>
      </c>
      <c r="C6" s="1328"/>
      <c r="D6" s="1328"/>
      <c r="E6" s="1328"/>
      <c r="F6" s="1328"/>
      <c r="G6" s="1328"/>
      <c r="H6" s="1328"/>
      <c r="I6" s="1328"/>
      <c r="J6" s="95" t="s">
        <v>145</v>
      </c>
      <c r="K6" s="95" t="s">
        <v>143</v>
      </c>
      <c r="L6" s="95" t="s">
        <v>146</v>
      </c>
      <c r="M6" s="492"/>
      <c r="N6" s="100" t="s">
        <v>176</v>
      </c>
      <c r="O6" s="1329" t="s">
        <v>177</v>
      </c>
      <c r="P6" s="1329"/>
      <c r="Q6" s="1329"/>
      <c r="R6" s="1329"/>
      <c r="S6" s="1329"/>
      <c r="T6" s="101"/>
      <c r="U6" s="100" t="s">
        <v>145</v>
      </c>
      <c r="W6" s="103" t="s">
        <v>193</v>
      </c>
      <c r="X6" s="1323" t="s">
        <v>194</v>
      </c>
      <c r="Y6" s="1323"/>
      <c r="Z6" s="1323"/>
      <c r="AA6" s="1323"/>
      <c r="AB6" s="1323"/>
      <c r="AC6" s="104"/>
      <c r="AD6" s="103" t="s">
        <v>145</v>
      </c>
      <c r="AE6" s="1323" t="s">
        <v>195</v>
      </c>
      <c r="AF6" s="1324"/>
      <c r="AG6" s="1324"/>
    </row>
    <row r="7" spans="1:33" ht="50.25" customHeight="1">
      <c r="A7" s="1331" t="s">
        <v>147</v>
      </c>
      <c r="B7" s="1332" t="s">
        <v>148</v>
      </c>
      <c r="C7" s="1332"/>
      <c r="D7" s="1332"/>
      <c r="E7" s="1332"/>
      <c r="F7" s="1332"/>
      <c r="G7" s="1332"/>
      <c r="H7" s="1332"/>
      <c r="I7" s="1332"/>
      <c r="J7" s="97">
        <v>10</v>
      </c>
      <c r="K7" s="1331" t="s">
        <v>149</v>
      </c>
      <c r="L7" s="98" t="s">
        <v>150</v>
      </c>
      <c r="M7" s="492"/>
      <c r="N7" s="97" t="s">
        <v>178</v>
      </c>
      <c r="O7" s="1335" t="s">
        <v>179</v>
      </c>
      <c r="P7" s="1335"/>
      <c r="Q7" s="1335"/>
      <c r="R7" s="1335"/>
      <c r="S7" s="1335"/>
      <c r="T7" s="102"/>
      <c r="U7" s="97">
        <v>10</v>
      </c>
      <c r="W7" s="98" t="s">
        <v>196</v>
      </c>
      <c r="X7" s="1335" t="s">
        <v>197</v>
      </c>
      <c r="Y7" s="1335"/>
      <c r="Z7" s="1335"/>
      <c r="AA7" s="1335"/>
      <c r="AB7" s="1335"/>
      <c r="AC7" s="102"/>
      <c r="AD7" s="96">
        <v>10</v>
      </c>
      <c r="AE7" s="1331" t="s">
        <v>198</v>
      </c>
      <c r="AF7" s="1331"/>
      <c r="AG7" s="1331"/>
    </row>
    <row r="8" spans="1:33" ht="68.25" customHeight="1">
      <c r="A8" s="1331"/>
      <c r="B8" s="1332" t="s">
        <v>151</v>
      </c>
      <c r="C8" s="1332"/>
      <c r="D8" s="1332"/>
      <c r="E8" s="1332"/>
      <c r="F8" s="1332"/>
      <c r="G8" s="1332"/>
      <c r="H8" s="1332"/>
      <c r="I8" s="1332"/>
      <c r="J8" s="97">
        <v>9</v>
      </c>
      <c r="K8" s="1331"/>
      <c r="L8" s="98" t="s">
        <v>152</v>
      </c>
      <c r="M8" s="492"/>
      <c r="N8" s="1336" t="s">
        <v>180</v>
      </c>
      <c r="O8" s="1335" t="s">
        <v>181</v>
      </c>
      <c r="P8" s="1335"/>
      <c r="Q8" s="1335"/>
      <c r="R8" s="1335"/>
      <c r="S8" s="1335"/>
      <c r="T8" s="102"/>
      <c r="U8" s="97">
        <v>9</v>
      </c>
      <c r="W8" s="98" t="s">
        <v>199</v>
      </c>
      <c r="X8" s="1335" t="s">
        <v>200</v>
      </c>
      <c r="Y8" s="1335"/>
      <c r="Z8" s="1335"/>
      <c r="AA8" s="1335"/>
      <c r="AB8" s="1335"/>
      <c r="AC8" s="102"/>
      <c r="AD8" s="96">
        <v>9</v>
      </c>
      <c r="AE8" s="1331" t="s">
        <v>201</v>
      </c>
      <c r="AF8" s="1331"/>
      <c r="AG8" s="1331"/>
    </row>
    <row r="9" spans="1:33" ht="69.75" customHeight="1">
      <c r="A9" s="1333" t="s">
        <v>153</v>
      </c>
      <c r="B9" s="1332" t="s">
        <v>154</v>
      </c>
      <c r="C9" s="1332"/>
      <c r="D9" s="1332"/>
      <c r="E9" s="1332"/>
      <c r="F9" s="1332"/>
      <c r="G9" s="1332"/>
      <c r="H9" s="1332"/>
      <c r="I9" s="1332"/>
      <c r="J9" s="97">
        <v>8</v>
      </c>
      <c r="K9" s="96" t="s">
        <v>155</v>
      </c>
      <c r="L9" s="98" t="s">
        <v>156</v>
      </c>
      <c r="M9" s="492"/>
      <c r="N9" s="1336"/>
      <c r="O9" s="1335" t="s">
        <v>182</v>
      </c>
      <c r="P9" s="1335"/>
      <c r="Q9" s="1335"/>
      <c r="R9" s="1335"/>
      <c r="S9" s="1335"/>
      <c r="T9" s="102"/>
      <c r="U9" s="97">
        <v>8</v>
      </c>
      <c r="W9" s="98" t="s">
        <v>202</v>
      </c>
      <c r="X9" s="1335" t="s">
        <v>203</v>
      </c>
      <c r="Y9" s="1335"/>
      <c r="Z9" s="1335"/>
      <c r="AA9" s="1335"/>
      <c r="AB9" s="1335"/>
      <c r="AC9" s="102"/>
      <c r="AD9" s="96">
        <v>8</v>
      </c>
      <c r="AE9" s="1331" t="s">
        <v>204</v>
      </c>
      <c r="AF9" s="1331"/>
      <c r="AG9" s="1331"/>
    </row>
    <row r="10" spans="1:33" ht="62.25" customHeight="1">
      <c r="A10" s="1333"/>
      <c r="B10" s="1332" t="s">
        <v>157</v>
      </c>
      <c r="C10" s="1332"/>
      <c r="D10" s="1332"/>
      <c r="E10" s="1332"/>
      <c r="F10" s="1332"/>
      <c r="G10" s="1332"/>
      <c r="H10" s="1332"/>
      <c r="I10" s="1332"/>
      <c r="J10" s="97">
        <v>7</v>
      </c>
      <c r="K10" s="96" t="s">
        <v>158</v>
      </c>
      <c r="L10" s="98" t="s">
        <v>159</v>
      </c>
      <c r="M10" s="492"/>
      <c r="N10" s="1336"/>
      <c r="O10" s="1335" t="s">
        <v>183</v>
      </c>
      <c r="P10" s="1335"/>
      <c r="Q10" s="1335"/>
      <c r="R10" s="1335"/>
      <c r="S10" s="1335"/>
      <c r="T10" s="102"/>
      <c r="U10" s="97">
        <v>7</v>
      </c>
      <c r="W10" s="98" t="s">
        <v>205</v>
      </c>
      <c r="X10" s="1335" t="s">
        <v>206</v>
      </c>
      <c r="Y10" s="1335"/>
      <c r="Z10" s="1335"/>
      <c r="AA10" s="1335"/>
      <c r="AB10" s="1335"/>
      <c r="AC10" s="102"/>
      <c r="AD10" s="96">
        <v>7</v>
      </c>
      <c r="AE10" s="1331" t="s">
        <v>191</v>
      </c>
      <c r="AF10" s="1331"/>
      <c r="AG10" s="1331"/>
    </row>
    <row r="11" spans="1:33" ht="63.75" customHeight="1">
      <c r="A11" s="1333" t="s">
        <v>160</v>
      </c>
      <c r="B11" s="1332" t="s">
        <v>161</v>
      </c>
      <c r="C11" s="1332"/>
      <c r="D11" s="1332"/>
      <c r="E11" s="1332"/>
      <c r="F11" s="1332"/>
      <c r="G11" s="1332"/>
      <c r="H11" s="1332"/>
      <c r="I11" s="1332"/>
      <c r="J11" s="97">
        <v>6</v>
      </c>
      <c r="K11" s="1331" t="s">
        <v>162</v>
      </c>
      <c r="L11" s="98" t="s">
        <v>163</v>
      </c>
      <c r="M11" s="492"/>
      <c r="N11" s="1336" t="s">
        <v>184</v>
      </c>
      <c r="O11" s="1335" t="s">
        <v>185</v>
      </c>
      <c r="P11" s="1335"/>
      <c r="Q11" s="1335"/>
      <c r="R11" s="1335"/>
      <c r="S11" s="1335"/>
      <c r="T11" s="102"/>
      <c r="U11" s="97">
        <v>6</v>
      </c>
      <c r="W11" s="98" t="s">
        <v>202</v>
      </c>
      <c r="X11" s="1335" t="s">
        <v>207</v>
      </c>
      <c r="Y11" s="1335"/>
      <c r="Z11" s="1335"/>
      <c r="AA11" s="1335"/>
      <c r="AB11" s="1335"/>
      <c r="AC11" s="102"/>
      <c r="AD11" s="96">
        <v>6</v>
      </c>
      <c r="AE11" s="1331" t="s">
        <v>188</v>
      </c>
      <c r="AF11" s="1331"/>
      <c r="AG11" s="1331"/>
    </row>
    <row r="12" spans="1:33" ht="90.75" customHeight="1">
      <c r="A12" s="1333"/>
      <c r="B12" s="1332" t="s">
        <v>164</v>
      </c>
      <c r="C12" s="1332"/>
      <c r="D12" s="1332"/>
      <c r="E12" s="1332"/>
      <c r="F12" s="1332"/>
      <c r="G12" s="1332"/>
      <c r="H12" s="1332"/>
      <c r="I12" s="1332"/>
      <c r="J12" s="97">
        <v>5</v>
      </c>
      <c r="K12" s="1331"/>
      <c r="L12" s="98" t="s">
        <v>165</v>
      </c>
      <c r="M12" s="492"/>
      <c r="N12" s="1336"/>
      <c r="O12" s="1335" t="s">
        <v>186</v>
      </c>
      <c r="P12" s="1335"/>
      <c r="Q12" s="1335"/>
      <c r="R12" s="1335"/>
      <c r="S12" s="1335"/>
      <c r="T12" s="102"/>
      <c r="U12" s="97">
        <v>5</v>
      </c>
      <c r="W12" s="98" t="s">
        <v>205</v>
      </c>
      <c r="X12" s="1335" t="s">
        <v>208</v>
      </c>
      <c r="Y12" s="1335"/>
      <c r="Z12" s="1335"/>
      <c r="AA12" s="1335"/>
      <c r="AB12" s="1335"/>
      <c r="AC12" s="102"/>
      <c r="AD12" s="96">
        <v>5</v>
      </c>
      <c r="AE12" s="1331" t="s">
        <v>184</v>
      </c>
      <c r="AF12" s="1331"/>
      <c r="AG12" s="1331"/>
    </row>
    <row r="13" spans="1:33" ht="57.75" customHeight="1">
      <c r="A13" s="1333" t="s">
        <v>166</v>
      </c>
      <c r="B13" s="1332" t="s">
        <v>167</v>
      </c>
      <c r="C13" s="1332"/>
      <c r="D13" s="1332"/>
      <c r="E13" s="1332"/>
      <c r="F13" s="1332"/>
      <c r="G13" s="1332"/>
      <c r="H13" s="1332"/>
      <c r="I13" s="1332"/>
      <c r="J13" s="97">
        <v>4</v>
      </c>
      <c r="K13" s="1331" t="s">
        <v>162</v>
      </c>
      <c r="L13" s="98" t="s">
        <v>168</v>
      </c>
      <c r="M13" s="492"/>
      <c r="N13" s="1336"/>
      <c r="O13" s="1335" t="s">
        <v>187</v>
      </c>
      <c r="P13" s="1335"/>
      <c r="Q13" s="1335"/>
      <c r="R13" s="1335"/>
      <c r="S13" s="1335"/>
      <c r="T13" s="102"/>
      <c r="U13" s="97">
        <v>4</v>
      </c>
      <c r="W13" s="98" t="s">
        <v>202</v>
      </c>
      <c r="X13" s="1335" t="s">
        <v>209</v>
      </c>
      <c r="Y13" s="1335"/>
      <c r="Z13" s="1335"/>
      <c r="AA13" s="1335"/>
      <c r="AB13" s="1335"/>
      <c r="AC13" s="102"/>
      <c r="AD13" s="96">
        <v>4</v>
      </c>
      <c r="AE13" s="1331" t="s">
        <v>210</v>
      </c>
      <c r="AF13" s="1331"/>
      <c r="AG13" s="1331"/>
    </row>
    <row r="14" spans="1:33" ht="64.5" customHeight="1">
      <c r="A14" s="1333"/>
      <c r="B14" s="1332" t="s">
        <v>169</v>
      </c>
      <c r="C14" s="1332"/>
      <c r="D14" s="1332"/>
      <c r="E14" s="1332"/>
      <c r="F14" s="1332"/>
      <c r="G14" s="1332"/>
      <c r="H14" s="1332"/>
      <c r="I14" s="1332"/>
      <c r="J14" s="97">
        <v>3</v>
      </c>
      <c r="K14" s="1331"/>
      <c r="L14" s="98" t="s">
        <v>170</v>
      </c>
      <c r="M14" s="492"/>
      <c r="N14" s="1336" t="s">
        <v>188</v>
      </c>
      <c r="O14" s="1335" t="s">
        <v>189</v>
      </c>
      <c r="P14" s="1335"/>
      <c r="Q14" s="1335"/>
      <c r="R14" s="1335"/>
      <c r="S14" s="1335"/>
      <c r="T14" s="102"/>
      <c r="U14" s="97">
        <v>3</v>
      </c>
      <c r="W14" s="98" t="s">
        <v>205</v>
      </c>
      <c r="X14" s="1335" t="s">
        <v>211</v>
      </c>
      <c r="Y14" s="1335"/>
      <c r="Z14" s="1335"/>
      <c r="AA14" s="1335"/>
      <c r="AB14" s="1335"/>
      <c r="AC14" s="102"/>
      <c r="AD14" s="96">
        <v>3</v>
      </c>
      <c r="AE14" s="1331" t="s">
        <v>180</v>
      </c>
      <c r="AF14" s="1331"/>
      <c r="AG14" s="1331"/>
    </row>
    <row r="15" spans="1:33" ht="66" customHeight="1">
      <c r="A15" s="1334"/>
      <c r="B15" s="1332" t="s">
        <v>171</v>
      </c>
      <c r="C15" s="1332"/>
      <c r="D15" s="1332"/>
      <c r="E15" s="1332"/>
      <c r="F15" s="1332"/>
      <c r="G15" s="1332"/>
      <c r="H15" s="1332"/>
      <c r="I15" s="1332"/>
      <c r="J15" s="97">
        <v>2</v>
      </c>
      <c r="K15" s="96" t="s">
        <v>172</v>
      </c>
      <c r="L15" s="98" t="s">
        <v>173</v>
      </c>
      <c r="M15" s="492"/>
      <c r="N15" s="1336"/>
      <c r="O15" s="1335" t="s">
        <v>190</v>
      </c>
      <c r="P15" s="1335"/>
      <c r="Q15" s="1335"/>
      <c r="R15" s="1335"/>
      <c r="S15" s="1335"/>
      <c r="T15" s="102"/>
      <c r="U15" s="97">
        <v>2</v>
      </c>
      <c r="W15" s="98" t="s">
        <v>212</v>
      </c>
      <c r="X15" s="1335" t="s">
        <v>213</v>
      </c>
      <c r="Y15" s="1335"/>
      <c r="Z15" s="1335"/>
      <c r="AA15" s="1335"/>
      <c r="AB15" s="1335"/>
      <c r="AC15" s="102"/>
      <c r="AD15" s="96">
        <v>2</v>
      </c>
      <c r="AE15" s="1331" t="s">
        <v>178</v>
      </c>
      <c r="AF15" s="1331"/>
      <c r="AG15" s="1331"/>
    </row>
    <row r="16" spans="1:33" ht="68.25" customHeight="1">
      <c r="A16" s="99" t="s">
        <v>174</v>
      </c>
      <c r="B16" s="1332" t="s">
        <v>175</v>
      </c>
      <c r="C16" s="1332"/>
      <c r="D16" s="1332"/>
      <c r="E16" s="1332"/>
      <c r="F16" s="1332"/>
      <c r="G16" s="1332"/>
      <c r="H16" s="1332"/>
      <c r="I16" s="1332"/>
      <c r="J16" s="97">
        <v>1</v>
      </c>
      <c r="K16" s="96" t="s">
        <v>174</v>
      </c>
      <c r="L16" s="98" t="s">
        <v>90</v>
      </c>
      <c r="M16" s="492"/>
      <c r="N16" s="97" t="s">
        <v>191</v>
      </c>
      <c r="O16" s="1335" t="s">
        <v>192</v>
      </c>
      <c r="P16" s="1335"/>
      <c r="Q16" s="1335"/>
      <c r="R16" s="1335"/>
      <c r="S16" s="1335"/>
      <c r="T16" s="102"/>
      <c r="U16" s="97">
        <v>1</v>
      </c>
      <c r="W16" s="98" t="s">
        <v>214</v>
      </c>
      <c r="X16" s="1335" t="s">
        <v>215</v>
      </c>
      <c r="Y16" s="1335"/>
      <c r="Z16" s="1335"/>
      <c r="AA16" s="1335"/>
      <c r="AB16" s="1335"/>
      <c r="AC16" s="102"/>
      <c r="AD16" s="96">
        <v>1</v>
      </c>
      <c r="AE16" s="1331" t="s">
        <v>216</v>
      </c>
      <c r="AF16" s="1331"/>
      <c r="AG16" s="1331"/>
    </row>
  </sheetData>
  <customSheetViews>
    <customSheetView guid="{4386EC60-C10A-4757-8A9B-A7E03A340F6B}" scale="60">
      <selection activeCell="Q25" sqref="Q25"/>
      <colBreaks count="2" manualBreakCount="2">
        <brk id="12" max="1048575" man="1"/>
        <brk id="22" max="1048575" man="1"/>
      </colBreaks>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57">
    <mergeCell ref="N14:N15"/>
    <mergeCell ref="O14:S14"/>
    <mergeCell ref="O15:S15"/>
    <mergeCell ref="N11:N13"/>
    <mergeCell ref="N1:U5"/>
    <mergeCell ref="O11:S11"/>
    <mergeCell ref="N8:N10"/>
    <mergeCell ref="O8:S8"/>
    <mergeCell ref="O9:S9"/>
    <mergeCell ref="O10:S10"/>
    <mergeCell ref="O6:S6"/>
    <mergeCell ref="O7:S7"/>
    <mergeCell ref="W1:AG5"/>
    <mergeCell ref="X6:AB6"/>
    <mergeCell ref="AE6:AG6"/>
    <mergeCell ref="X7:AB7"/>
    <mergeCell ref="AE7:AG7"/>
    <mergeCell ref="O16:S16"/>
    <mergeCell ref="O13:S13"/>
    <mergeCell ref="O12:S12"/>
    <mergeCell ref="AE14:AG14"/>
    <mergeCell ref="X9:AB9"/>
    <mergeCell ref="AE9:AG9"/>
    <mergeCell ref="X14:AB14"/>
    <mergeCell ref="X15:AB15"/>
    <mergeCell ref="AE15:AG15"/>
    <mergeCell ref="X16:AB16"/>
    <mergeCell ref="AE16:AG16"/>
    <mergeCell ref="X11:AB11"/>
    <mergeCell ref="AE11:AG11"/>
    <mergeCell ref="X12:AB12"/>
    <mergeCell ref="AE12:AG12"/>
    <mergeCell ref="AE8:AG8"/>
    <mergeCell ref="X13:AB13"/>
    <mergeCell ref="AE13:AG13"/>
    <mergeCell ref="X8:AB8"/>
    <mergeCell ref="X10:AB10"/>
    <mergeCell ref="AE10:AG10"/>
    <mergeCell ref="A1:L5"/>
    <mergeCell ref="K7:K8"/>
    <mergeCell ref="A9:A10"/>
    <mergeCell ref="B9:I9"/>
    <mergeCell ref="B10:I10"/>
    <mergeCell ref="B6:I6"/>
    <mergeCell ref="A7:A8"/>
    <mergeCell ref="B7:I7"/>
    <mergeCell ref="B8:I8"/>
    <mergeCell ref="K11:K12"/>
    <mergeCell ref="B16:I16"/>
    <mergeCell ref="A13:A15"/>
    <mergeCell ref="B13:I13"/>
    <mergeCell ref="B14:I14"/>
    <mergeCell ref="B15:I15"/>
    <mergeCell ref="A11:A12"/>
    <mergeCell ref="B11:I11"/>
    <mergeCell ref="B12:I12"/>
    <mergeCell ref="K13:K14"/>
  </mergeCells>
  <phoneticPr fontId="27" type="noConversion"/>
  <printOptions horizontalCentered="1" verticalCentered="1"/>
  <pageMargins left="0.25" right="0.25" top="0.41" bottom="0.68" header="0.17" footer="0.16"/>
  <pageSetup scale="66" orientation="landscape" r:id="rId2"/>
  <headerFooter alignWithMargins="0">
    <oddFooter xml:space="preserve">&amp;L&amp;P of &amp;N&amp;RPPAP: Revision 1.5
Date: 11/01/12 </oddFooter>
  </headerFooter>
  <colBreaks count="2" manualBreakCount="2">
    <brk id="12" max="1048575" man="1"/>
    <brk id="22" max="1048575" man="1"/>
  </colBreaks>
  <customProperties>
    <customPr name="Ibp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103431" r:id="rId6" name="Button 7">
              <controlPr defaultSize="0" print="0" autoFill="0" autoPict="0" macro="[0]!Back">
                <anchor moveWithCells="1" sizeWithCells="1">
                  <from>
                    <xdr:col>15</xdr:col>
                    <xdr:colOff>485775</xdr:colOff>
                    <xdr:row>1</xdr:row>
                    <xdr:rowOff>28575</xdr:rowOff>
                  </from>
                  <to>
                    <xdr:col>18</xdr:col>
                    <xdr:colOff>47625</xdr:colOff>
                    <xdr:row>2</xdr:row>
                    <xdr:rowOff>161925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tabColor indexed="13"/>
  </sheetPr>
  <dimension ref="A1:L54"/>
  <sheetViews>
    <sheetView zoomScaleNormal="100" workbookViewId="0">
      <selection sqref="A1:L6"/>
    </sheetView>
  </sheetViews>
  <sheetFormatPr defaultColWidth="9.140625" defaultRowHeight="12.75"/>
  <cols>
    <col min="1" max="1" width="3.5703125" style="8" customWidth="1"/>
    <col min="2" max="2" width="9.140625" style="8"/>
    <col min="3" max="3" width="5.5703125" style="8" customWidth="1"/>
    <col min="4" max="4" width="9.140625" style="8"/>
    <col min="5" max="10" width="10.42578125" style="8" customWidth="1"/>
    <col min="11" max="11" width="9.140625" style="8"/>
    <col min="12" max="12" width="3.5703125" style="8" customWidth="1"/>
    <col min="13" max="16384" width="9.140625" style="8"/>
  </cols>
  <sheetData>
    <row r="1" spans="1:12">
      <c r="A1" s="1337" t="s">
        <v>328</v>
      </c>
      <c r="B1" s="1338"/>
      <c r="C1" s="1338"/>
      <c r="D1" s="1338"/>
      <c r="E1" s="1338"/>
      <c r="F1" s="1338"/>
      <c r="G1" s="1338"/>
      <c r="H1" s="1338"/>
      <c r="I1" s="1338"/>
      <c r="J1" s="1338"/>
      <c r="K1" s="1338"/>
      <c r="L1" s="1339"/>
    </row>
    <row r="2" spans="1:12">
      <c r="A2" s="1340"/>
      <c r="B2" s="1341"/>
      <c r="C2" s="1341"/>
      <c r="D2" s="1341"/>
      <c r="E2" s="1341"/>
      <c r="F2" s="1341"/>
      <c r="G2" s="1341"/>
      <c r="H2" s="1341"/>
      <c r="I2" s="1341"/>
      <c r="J2" s="1341"/>
      <c r="K2" s="1341"/>
      <c r="L2" s="1342"/>
    </row>
    <row r="3" spans="1:12">
      <c r="A3" s="1340"/>
      <c r="B3" s="1341"/>
      <c r="C3" s="1341"/>
      <c r="D3" s="1341"/>
      <c r="E3" s="1341"/>
      <c r="F3" s="1341"/>
      <c r="G3" s="1341"/>
      <c r="H3" s="1341"/>
      <c r="I3" s="1341"/>
      <c r="J3" s="1341"/>
      <c r="K3" s="1341"/>
      <c r="L3" s="1342"/>
    </row>
    <row r="4" spans="1:12">
      <c r="A4" s="1340"/>
      <c r="B4" s="1341"/>
      <c r="C4" s="1341"/>
      <c r="D4" s="1341"/>
      <c r="E4" s="1341"/>
      <c r="F4" s="1341"/>
      <c r="G4" s="1341"/>
      <c r="H4" s="1341"/>
      <c r="I4" s="1341"/>
      <c r="J4" s="1341"/>
      <c r="K4" s="1341"/>
      <c r="L4" s="1342"/>
    </row>
    <row r="5" spans="1:12">
      <c r="A5" s="1340"/>
      <c r="B5" s="1341"/>
      <c r="C5" s="1341"/>
      <c r="D5" s="1341"/>
      <c r="E5" s="1341"/>
      <c r="F5" s="1341"/>
      <c r="G5" s="1341"/>
      <c r="H5" s="1341"/>
      <c r="I5" s="1341"/>
      <c r="J5" s="1341"/>
      <c r="K5" s="1341"/>
      <c r="L5" s="1342"/>
    </row>
    <row r="6" spans="1:12" ht="13.5" thickBot="1">
      <c r="A6" s="1343"/>
      <c r="B6" s="1344"/>
      <c r="C6" s="1344"/>
      <c r="D6" s="1344"/>
      <c r="E6" s="1344"/>
      <c r="F6" s="1344"/>
      <c r="G6" s="1344"/>
      <c r="H6" s="1344"/>
      <c r="I6" s="1344"/>
      <c r="J6" s="1344"/>
      <c r="K6" s="1344"/>
      <c r="L6" s="1345"/>
    </row>
    <row r="8" spans="1:12" s="178" customFormat="1" ht="11.25">
      <c r="A8" s="179" t="s">
        <v>81</v>
      </c>
      <c r="B8" s="180"/>
      <c r="C8" s="180"/>
      <c r="D8" s="181"/>
      <c r="E8" s="179" t="s">
        <v>329</v>
      </c>
      <c r="F8" s="180"/>
      <c r="G8" s="181"/>
      <c r="H8" s="179" t="s">
        <v>330</v>
      </c>
      <c r="I8" s="180"/>
      <c r="J8" s="181"/>
    </row>
    <row r="9" spans="1:12" s="272" customFormat="1">
      <c r="A9" s="1346">
        <f>INTRO!$D$35</f>
        <v>0</v>
      </c>
      <c r="B9" s="1347"/>
      <c r="C9" s="270"/>
      <c r="D9" s="271"/>
      <c r="E9" s="187"/>
      <c r="F9" s="270"/>
      <c r="G9" s="271"/>
      <c r="H9" s="187"/>
      <c r="I9" s="270"/>
      <c r="J9" s="271"/>
    </row>
    <row r="10" spans="1:12" s="178" customFormat="1" ht="11.25">
      <c r="A10" s="179" t="s">
        <v>79</v>
      </c>
      <c r="B10" s="180"/>
      <c r="C10" s="180"/>
      <c r="D10" s="181"/>
      <c r="E10" s="179" t="s">
        <v>331</v>
      </c>
      <c r="F10" s="180"/>
      <c r="G10" s="181"/>
      <c r="H10" s="179" t="s">
        <v>332</v>
      </c>
      <c r="I10" s="180"/>
      <c r="J10" s="181"/>
    </row>
    <row r="11" spans="1:12" s="272" customFormat="1">
      <c r="A11" s="520">
        <f>INTRO!$D$34</f>
        <v>0</v>
      </c>
      <c r="B11" s="270"/>
      <c r="C11" s="270"/>
      <c r="D11" s="271"/>
      <c r="E11" s="187"/>
      <c r="F11" s="270"/>
      <c r="G11" s="271"/>
      <c r="H11" s="187"/>
      <c r="I11" s="270"/>
      <c r="J11" s="271"/>
    </row>
    <row r="12" spans="1:12" s="178" customFormat="1" ht="11.25">
      <c r="A12" s="273" t="s">
        <v>333</v>
      </c>
      <c r="B12" s="274"/>
      <c r="C12" s="274"/>
      <c r="D12" s="275"/>
      <c r="E12" s="273" t="s">
        <v>334</v>
      </c>
      <c r="F12" s="274"/>
      <c r="G12" s="179" t="s">
        <v>335</v>
      </c>
      <c r="H12" s="181"/>
      <c r="I12" s="179" t="s">
        <v>336</v>
      </c>
      <c r="J12" s="181"/>
    </row>
    <row r="13" spans="1:12" s="272" customFormat="1">
      <c r="A13" s="187"/>
      <c r="B13" s="276"/>
      <c r="C13" s="276"/>
      <c r="D13" s="277"/>
      <c r="E13" s="187"/>
      <c r="F13" s="276"/>
      <c r="G13" s="278"/>
      <c r="H13" s="279"/>
      <c r="I13" s="280"/>
      <c r="J13" s="281"/>
    </row>
    <row r="16" spans="1:12">
      <c r="A16" s="282" t="s">
        <v>337</v>
      </c>
      <c r="B16" s="283"/>
      <c r="C16" s="283"/>
      <c r="D16" s="284"/>
      <c r="E16" s="285"/>
      <c r="F16" s="285"/>
      <c r="G16" s="285"/>
      <c r="H16" s="285"/>
      <c r="I16" s="285"/>
      <c r="J16" s="285"/>
    </row>
    <row r="17" spans="1:10" ht="15.75">
      <c r="A17" s="286" t="s">
        <v>338</v>
      </c>
      <c r="B17" s="286" t="s">
        <v>352</v>
      </c>
      <c r="C17" s="286" t="s">
        <v>27</v>
      </c>
      <c r="D17" s="286" t="s">
        <v>353</v>
      </c>
      <c r="E17" s="285"/>
      <c r="F17" s="8" t="s">
        <v>339</v>
      </c>
      <c r="G17" s="285"/>
      <c r="H17" s="285"/>
      <c r="I17" s="285"/>
      <c r="J17" s="285"/>
    </row>
    <row r="18" spans="1:10">
      <c r="A18" s="286">
        <v>1</v>
      </c>
      <c r="B18" s="287"/>
      <c r="C18" s="288"/>
      <c r="D18" s="289">
        <f t="shared" ref="D18:D26" si="0">IF(AND(C18=0,C19=0),0,IF(AND(C18=0,C19&lt;&gt;0),0.025,IF(C18&lt;10,(C18+0.5)/20,IF(C18=10,0.5,IF(AND(C18&gt;10,C18&lt;20),(C18-0.5)/20,IF(AND(C18=20,A18&lt;&gt;9),0.975,IF(AND(C18=20,A18=9),1,"?")))))))</f>
        <v>0</v>
      </c>
      <c r="E18" s="285"/>
      <c r="F18" s="290" t="s">
        <v>340</v>
      </c>
      <c r="G18" s="291"/>
      <c r="H18" s="285"/>
      <c r="I18" s="285"/>
      <c r="J18" s="285"/>
    </row>
    <row r="19" spans="1:10">
      <c r="A19" s="286">
        <v>2</v>
      </c>
      <c r="B19" s="287"/>
      <c r="C19" s="288"/>
      <c r="D19" s="289">
        <f t="shared" si="0"/>
        <v>0</v>
      </c>
      <c r="E19" s="285"/>
      <c r="G19" s="291"/>
      <c r="H19" s="285"/>
      <c r="I19" s="285"/>
      <c r="J19" s="285"/>
    </row>
    <row r="20" spans="1:10">
      <c r="A20" s="286">
        <v>3</v>
      </c>
      <c r="B20" s="287"/>
      <c r="C20" s="288"/>
      <c r="D20" s="289">
        <f t="shared" si="0"/>
        <v>0</v>
      </c>
      <c r="E20" s="285"/>
      <c r="G20" s="291"/>
      <c r="H20" s="285"/>
      <c r="I20" s="285"/>
      <c r="J20" s="285"/>
    </row>
    <row r="21" spans="1:10">
      <c r="A21" s="286">
        <v>4</v>
      </c>
      <c r="B21" s="287"/>
      <c r="C21" s="288"/>
      <c r="D21" s="289">
        <f t="shared" si="0"/>
        <v>0</v>
      </c>
      <c r="E21" s="285"/>
      <c r="G21" s="291"/>
      <c r="H21" s="285"/>
      <c r="I21" s="285"/>
      <c r="J21" s="285"/>
    </row>
    <row r="22" spans="1:10">
      <c r="A22" s="286">
        <v>5</v>
      </c>
      <c r="B22" s="287"/>
      <c r="C22" s="288"/>
      <c r="D22" s="289">
        <f t="shared" si="0"/>
        <v>0</v>
      </c>
      <c r="E22" s="285"/>
      <c r="G22" s="291"/>
      <c r="H22" s="285"/>
      <c r="I22" s="285"/>
      <c r="J22" s="285"/>
    </row>
    <row r="23" spans="1:10">
      <c r="A23" s="286">
        <v>6</v>
      </c>
      <c r="B23" s="287"/>
      <c r="C23" s="288"/>
      <c r="D23" s="289">
        <f t="shared" si="0"/>
        <v>0</v>
      </c>
      <c r="E23" s="285"/>
      <c r="G23" s="291"/>
      <c r="H23" s="285"/>
      <c r="I23" s="285"/>
      <c r="J23" s="285"/>
    </row>
    <row r="24" spans="1:10">
      <c r="A24" s="286">
        <v>7</v>
      </c>
      <c r="B24" s="287"/>
      <c r="C24" s="288"/>
      <c r="D24" s="289">
        <f t="shared" si="0"/>
        <v>0</v>
      </c>
      <c r="E24" s="285"/>
      <c r="G24" s="291"/>
      <c r="H24" s="285"/>
      <c r="I24" s="285"/>
      <c r="J24" s="285"/>
    </row>
    <row r="25" spans="1:10">
      <c r="A25" s="286">
        <v>8</v>
      </c>
      <c r="B25" s="287"/>
      <c r="C25" s="288"/>
      <c r="D25" s="289">
        <f t="shared" si="0"/>
        <v>0</v>
      </c>
      <c r="E25" s="285"/>
      <c r="G25" s="291"/>
      <c r="H25" s="285"/>
      <c r="I25" s="285"/>
      <c r="J25" s="285"/>
    </row>
    <row r="26" spans="1:10">
      <c r="A26" s="286">
        <v>9</v>
      </c>
      <c r="B26" s="287"/>
      <c r="C26" s="288"/>
      <c r="D26" s="289">
        <f t="shared" si="0"/>
        <v>0</v>
      </c>
      <c r="E26" s="285"/>
      <c r="G26" s="291"/>
      <c r="H26" s="285"/>
      <c r="I26" s="285"/>
      <c r="J26" s="285"/>
    </row>
    <row r="27" spans="1:10">
      <c r="E27" s="285"/>
      <c r="G27" s="285"/>
      <c r="H27" s="285"/>
      <c r="I27" s="285"/>
      <c r="J27" s="285"/>
    </row>
    <row r="28" spans="1:10">
      <c r="E28" s="285"/>
      <c r="G28" s="285"/>
      <c r="H28" s="285"/>
      <c r="I28" s="285"/>
      <c r="J28" s="285"/>
    </row>
    <row r="29" spans="1:10">
      <c r="B29" s="8" t="s">
        <v>341</v>
      </c>
      <c r="E29" s="285"/>
      <c r="G29" s="285"/>
      <c r="H29" s="285"/>
      <c r="I29" s="285"/>
      <c r="J29" s="285"/>
    </row>
    <row r="30" spans="1:10">
      <c r="B30" s="8" t="s">
        <v>342</v>
      </c>
      <c r="E30" s="285"/>
      <c r="G30" s="285"/>
      <c r="H30" s="285"/>
      <c r="I30" s="285"/>
      <c r="J30" s="285"/>
    </row>
    <row r="31" spans="1:10" ht="15.75">
      <c r="B31" s="136" t="s">
        <v>354</v>
      </c>
      <c r="C31" s="136"/>
      <c r="D31" s="288"/>
      <c r="E31" s="285"/>
      <c r="F31" s="285"/>
      <c r="G31" s="285"/>
      <c r="H31" s="285"/>
      <c r="I31" s="285"/>
      <c r="J31" s="285"/>
    </row>
    <row r="32" spans="1:10" ht="15.75">
      <c r="B32" s="136" t="s">
        <v>355</v>
      </c>
      <c r="C32" s="136"/>
      <c r="D32" s="288"/>
      <c r="E32" s="285"/>
      <c r="F32" s="285"/>
      <c r="G32" s="285"/>
      <c r="H32" s="285"/>
      <c r="I32" s="285"/>
      <c r="J32" s="285"/>
    </row>
    <row r="33" spans="1:10" ht="15.75">
      <c r="B33" s="136" t="s">
        <v>356</v>
      </c>
      <c r="C33" s="136"/>
      <c r="D33" s="288"/>
      <c r="E33" s="285"/>
      <c r="F33" s="285"/>
      <c r="G33" s="285"/>
      <c r="H33" s="285"/>
      <c r="I33" s="285"/>
      <c r="J33" s="285"/>
    </row>
    <row r="34" spans="1:10">
      <c r="E34" s="285"/>
      <c r="F34" s="285"/>
      <c r="G34" s="285"/>
      <c r="H34" s="285"/>
      <c r="I34" s="285"/>
      <c r="J34" s="285"/>
    </row>
    <row r="35" spans="1:10">
      <c r="E35" s="285"/>
      <c r="F35" s="285"/>
      <c r="G35" s="285"/>
      <c r="H35" s="285"/>
      <c r="I35" s="285"/>
      <c r="J35" s="285"/>
    </row>
    <row r="36" spans="1:10">
      <c r="E36" s="285"/>
      <c r="F36" s="285"/>
      <c r="G36" s="285"/>
      <c r="H36" s="285"/>
      <c r="I36" s="285"/>
      <c r="J36" s="285"/>
    </row>
    <row r="37" spans="1:10">
      <c r="E37" s="285"/>
      <c r="F37" s="285"/>
      <c r="G37" s="285"/>
      <c r="H37" s="285"/>
      <c r="I37" s="285"/>
      <c r="J37" s="285"/>
    </row>
    <row r="38" spans="1:10" ht="15.75">
      <c r="A38" s="292" t="s">
        <v>343</v>
      </c>
      <c r="B38" s="293"/>
      <c r="C38" s="293"/>
      <c r="D38" s="294"/>
      <c r="E38" s="293"/>
      <c r="F38" s="293"/>
      <c r="G38" s="293"/>
      <c r="H38" s="295"/>
      <c r="I38" s="296"/>
      <c r="J38" s="297"/>
    </row>
    <row r="39" spans="1:10">
      <c r="A39" s="298" t="s">
        <v>344</v>
      </c>
      <c r="B39" s="120"/>
      <c r="C39" s="120"/>
      <c r="D39" s="120"/>
      <c r="E39" s="120"/>
      <c r="F39" s="298" t="s">
        <v>345</v>
      </c>
      <c r="G39" s="120"/>
      <c r="H39" s="120"/>
      <c r="I39" s="120"/>
      <c r="J39" s="121"/>
    </row>
    <row r="40" spans="1:10">
      <c r="A40" s="166"/>
      <c r="B40" s="299" t="s">
        <v>346</v>
      </c>
      <c r="C40" s="12" t="s">
        <v>347</v>
      </c>
      <c r="D40" s="300" t="str">
        <f>IF(D31&lt;&gt;"",CONCATENATE(TEXT($I$13,"0.0000")," - (",TEXT($D$31,"0.000"),")"),"")</f>
        <v/>
      </c>
      <c r="E40" s="11"/>
      <c r="F40" s="301" t="s">
        <v>122</v>
      </c>
      <c r="G40" s="12" t="s">
        <v>347</v>
      </c>
      <c r="H40" s="300" t="str">
        <f>IF(D31&lt;&gt;"",CONCATENATE("(",TEXT($D$32,"0.0000")," - (",TEXT($D$33,"0.0000"),")) / ",1.08),"")</f>
        <v/>
      </c>
      <c r="I40" s="11"/>
      <c r="J40" s="114"/>
    </row>
    <row r="41" spans="1:10">
      <c r="A41" s="113"/>
      <c r="B41" s="12"/>
      <c r="C41" s="12" t="s">
        <v>347</v>
      </c>
      <c r="D41" s="302" t="str">
        <f>IF(D31&lt;&gt;"",$I$13-$D$31,"")</f>
        <v/>
      </c>
      <c r="E41" s="11"/>
      <c r="F41" s="113"/>
      <c r="G41" s="12" t="s">
        <v>347</v>
      </c>
      <c r="H41" s="302" t="str">
        <f>IF(D31&lt;&gt;"",($D$32-$D$33)/1.08,"")</f>
        <v/>
      </c>
      <c r="I41" s="11"/>
      <c r="J41" s="114"/>
    </row>
    <row r="42" spans="1:10">
      <c r="A42" s="116"/>
      <c r="B42" s="135"/>
      <c r="C42" s="303"/>
      <c r="D42" s="117"/>
      <c r="E42" s="117"/>
      <c r="F42" s="116"/>
      <c r="G42" s="117"/>
      <c r="H42" s="117"/>
      <c r="I42" s="117"/>
      <c r="J42" s="118"/>
    </row>
    <row r="43" spans="1:10">
      <c r="A43" s="298" t="s">
        <v>348</v>
      </c>
      <c r="B43" s="120"/>
      <c r="C43" s="120"/>
      <c r="D43" s="120"/>
      <c r="E43" s="120"/>
      <c r="F43" s="121"/>
      <c r="G43" s="120"/>
      <c r="H43" s="120"/>
      <c r="I43" s="120"/>
      <c r="J43" s="121"/>
    </row>
    <row r="44" spans="1:10" ht="15.75">
      <c r="A44" s="113"/>
      <c r="B44" s="299" t="s">
        <v>28</v>
      </c>
      <c r="C44" s="12" t="s">
        <v>347</v>
      </c>
      <c r="D44" s="11" t="s">
        <v>349</v>
      </c>
      <c r="E44" s="11"/>
      <c r="F44" s="114"/>
      <c r="G44" s="299" t="s">
        <v>357</v>
      </c>
      <c r="H44" s="12" t="s">
        <v>347</v>
      </c>
      <c r="I44" s="12">
        <v>2.093</v>
      </c>
      <c r="J44" s="114"/>
    </row>
    <row r="45" spans="1:10">
      <c r="A45" s="113"/>
      <c r="B45" s="11"/>
      <c r="C45" s="12" t="s">
        <v>347</v>
      </c>
      <c r="D45" s="300" t="str">
        <f>IF(D31&lt;&gt;"",CONCATENATE("31.3 x ",TEXT(ABS($D$41),"0.0000")," / ",TEXT($H$41,"0.0000")),"")</f>
        <v/>
      </c>
      <c r="E45" s="11"/>
      <c r="F45" s="114"/>
      <c r="G45" s="11"/>
      <c r="H45" s="11"/>
      <c r="I45" s="11"/>
      <c r="J45" s="114"/>
    </row>
    <row r="46" spans="1:10">
      <c r="A46" s="113"/>
      <c r="B46" s="11"/>
      <c r="C46" s="12" t="s">
        <v>347</v>
      </c>
      <c r="D46" s="304" t="str">
        <f>IF(D31&lt;&gt;"",31.3*ABS($D$41)/$H$41,"")</f>
        <v/>
      </c>
      <c r="E46" s="11"/>
      <c r="F46" s="114"/>
      <c r="G46" s="11"/>
      <c r="H46" s="11"/>
      <c r="I46" s="11"/>
      <c r="J46" s="114"/>
    </row>
    <row r="47" spans="1:10">
      <c r="A47" s="116"/>
      <c r="B47" s="117"/>
      <c r="C47" s="117"/>
      <c r="D47" s="117"/>
      <c r="E47" s="117"/>
      <c r="F47" s="118"/>
      <c r="G47" s="117"/>
      <c r="H47" s="117"/>
      <c r="I47" s="117"/>
      <c r="J47" s="118"/>
    </row>
    <row r="48" spans="1:10">
      <c r="A48" s="298" t="s">
        <v>350</v>
      </c>
      <c r="B48" s="120"/>
      <c r="C48" s="120"/>
      <c r="D48" s="120"/>
      <c r="E48" s="120"/>
      <c r="F48" s="120"/>
      <c r="G48" s="120"/>
      <c r="H48" s="120"/>
      <c r="I48" s="120"/>
      <c r="J48" s="121"/>
    </row>
    <row r="49" spans="1:10">
      <c r="A49" s="305"/>
      <c r="B49" s="11"/>
      <c r="C49" s="11"/>
      <c r="D49" s="11"/>
      <c r="E49" s="11"/>
      <c r="F49" s="11"/>
      <c r="G49" s="11"/>
      <c r="H49" s="11"/>
      <c r="I49" s="11"/>
      <c r="J49" s="114"/>
    </row>
    <row r="50" spans="1:10" ht="15">
      <c r="A50" s="113"/>
      <c r="B50" s="306" t="str">
        <f>IF(D31&lt;&gt;"",IF($D$46&gt;$I$44,"The bias is significantly different from zero, the gage FAILS","The bias is insignificant from zero, the gage PASSES."),"")</f>
        <v/>
      </c>
      <c r="C50" s="11"/>
      <c r="D50" s="11"/>
      <c r="E50" s="11"/>
      <c r="F50" s="11"/>
      <c r="G50" s="11"/>
      <c r="H50" s="11"/>
      <c r="I50" s="11"/>
      <c r="J50" s="114"/>
    </row>
    <row r="51" spans="1:10">
      <c r="A51" s="116"/>
      <c r="B51" s="117"/>
      <c r="C51" s="117"/>
      <c r="D51" s="117"/>
      <c r="E51" s="117"/>
      <c r="F51" s="117"/>
      <c r="G51" s="117"/>
      <c r="H51" s="117"/>
      <c r="I51" s="117"/>
      <c r="J51" s="118"/>
    </row>
    <row r="53" spans="1:10">
      <c r="F53" s="8" t="s">
        <v>351</v>
      </c>
      <c r="G53" s="132"/>
      <c r="H53" s="132"/>
      <c r="I53" s="132"/>
      <c r="J53" s="132"/>
    </row>
    <row r="54" spans="1:10">
      <c r="G54" s="285"/>
      <c r="H54" s="307" t="s">
        <v>62</v>
      </c>
      <c r="I54" s="307"/>
      <c r="J54" s="285"/>
    </row>
  </sheetData>
  <customSheetViews>
    <customSheetView guid="{4386EC60-C10A-4757-8A9B-A7E03A340F6B}">
      <selection activeCell="Q25" sqref="Q25"/>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2">
    <mergeCell ref="A1:L6"/>
    <mergeCell ref="A9:B9"/>
  </mergeCells>
  <phoneticPr fontId="27" type="noConversion"/>
  <printOptions horizontalCentered="1" verticalCentered="1"/>
  <pageMargins left="0.25" right="0.25" top="0.41" bottom="0.68" header="0.17" footer="0.16"/>
  <pageSetup scale="89"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tabColor indexed="13"/>
  </sheetPr>
  <dimension ref="A1:L17"/>
  <sheetViews>
    <sheetView zoomScaleNormal="100" workbookViewId="0">
      <selection activeCell="M1" sqref="M1"/>
    </sheetView>
  </sheetViews>
  <sheetFormatPr defaultColWidth="9.140625" defaultRowHeight="12.75"/>
  <cols>
    <col min="1" max="16384" width="9.140625" style="8"/>
  </cols>
  <sheetData>
    <row r="1" spans="1:12">
      <c r="A1" s="1348"/>
      <c r="B1" s="1348"/>
      <c r="C1" s="1348"/>
      <c r="D1" s="1348"/>
      <c r="E1" s="1348"/>
      <c r="F1" s="1348"/>
      <c r="G1" s="1348"/>
      <c r="H1" s="1348"/>
      <c r="I1" s="1348"/>
      <c r="J1" s="1348"/>
      <c r="K1" s="1348"/>
      <c r="L1" s="1348"/>
    </row>
    <row r="2" spans="1:12">
      <c r="A2" s="1348"/>
      <c r="B2" s="1348"/>
      <c r="C2" s="1348"/>
      <c r="D2" s="1348"/>
      <c r="E2" s="1348"/>
      <c r="F2" s="1348"/>
      <c r="G2" s="1348"/>
      <c r="H2" s="1348"/>
      <c r="I2" s="1348"/>
      <c r="J2" s="1348"/>
      <c r="K2" s="1348"/>
      <c r="L2" s="1348"/>
    </row>
    <row r="3" spans="1:12">
      <c r="A3" s="1348"/>
      <c r="B3" s="1348"/>
      <c r="C3" s="1348"/>
      <c r="D3" s="1348"/>
      <c r="E3" s="1348"/>
      <c r="F3" s="1348"/>
      <c r="G3" s="1348"/>
      <c r="H3" s="1348"/>
      <c r="I3" s="1348"/>
      <c r="J3" s="1348"/>
      <c r="K3" s="1348"/>
      <c r="L3" s="1348"/>
    </row>
    <row r="4" spans="1:12">
      <c r="A4" s="1348"/>
      <c r="B4" s="1348"/>
      <c r="C4" s="1348"/>
      <c r="D4" s="1348"/>
      <c r="E4" s="1348"/>
      <c r="F4" s="1348"/>
      <c r="G4" s="1348"/>
      <c r="H4" s="1348"/>
      <c r="I4" s="1348"/>
      <c r="J4" s="1348"/>
      <c r="K4" s="1348"/>
      <c r="L4" s="1348"/>
    </row>
    <row r="5" spans="1:12" ht="15.75">
      <c r="A5" s="308" t="s">
        <v>358</v>
      </c>
    </row>
    <row r="7" spans="1:12">
      <c r="A7" s="8" t="s">
        <v>359</v>
      </c>
    </row>
    <row r="8" spans="1:12">
      <c r="A8" s="8" t="s">
        <v>360</v>
      </c>
    </row>
    <row r="9" spans="1:12">
      <c r="A9" s="8" t="s">
        <v>361</v>
      </c>
    </row>
    <row r="10" spans="1:12">
      <c r="A10" s="8" t="s">
        <v>362</v>
      </c>
    </row>
    <row r="11" spans="1:12">
      <c r="A11" s="8" t="s">
        <v>363</v>
      </c>
    </row>
    <row r="12" spans="1:12">
      <c r="A12" s="8" t="s">
        <v>364</v>
      </c>
    </row>
    <row r="13" spans="1:12">
      <c r="A13" s="8" t="s">
        <v>365</v>
      </c>
    </row>
    <row r="14" spans="1:12">
      <c r="A14" s="8" t="s">
        <v>366</v>
      </c>
    </row>
    <row r="15" spans="1:12">
      <c r="A15" s="8" t="s">
        <v>367</v>
      </c>
    </row>
    <row r="16" spans="1:12">
      <c r="A16" s="8" t="s">
        <v>368</v>
      </c>
    </row>
    <row r="17" spans="1:1">
      <c r="A17" s="8" t="s">
        <v>369</v>
      </c>
    </row>
  </sheetData>
  <customSheetViews>
    <customSheetView guid="{4386EC60-C10A-4757-8A9B-A7E03A340F6B}">
      <selection activeCell="Q25" sqref="Q25"/>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1">
    <mergeCell ref="A1:L4"/>
  </mergeCells>
  <phoneticPr fontId="27" type="noConversion"/>
  <printOptions horizontalCentered="1" verticalCentered="1"/>
  <pageMargins left="0.25" right="0.25" top="0.41" bottom="0.68" header="0.17" footer="0.16"/>
  <pageSetup scale="89"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tabColor indexed="13"/>
  </sheetPr>
  <dimension ref="A1:Z113"/>
  <sheetViews>
    <sheetView zoomScaleNormal="100" zoomScaleSheetLayoutView="110" workbookViewId="0">
      <selection sqref="A1:M1"/>
    </sheetView>
  </sheetViews>
  <sheetFormatPr defaultColWidth="9.140625" defaultRowHeight="12.75"/>
  <cols>
    <col min="1" max="1" width="7.42578125" style="13" customWidth="1"/>
    <col min="2" max="10" width="6.42578125" style="13" customWidth="1"/>
    <col min="11" max="12" width="10.85546875" style="13" customWidth="1"/>
    <col min="13" max="13" width="10" style="13" customWidth="1"/>
    <col min="14" max="14" width="9.140625" style="178"/>
    <col min="15" max="17" width="6" style="171" customWidth="1"/>
    <col min="18" max="18" width="3" style="178" customWidth="1"/>
    <col min="19" max="21" width="6.42578125" style="178" customWidth="1"/>
    <col min="22" max="22" width="3" style="178" customWidth="1"/>
    <col min="23" max="25" width="6.42578125" style="178" customWidth="1"/>
    <col min="26" max="16384" width="9.140625" style="8"/>
  </cols>
  <sheetData>
    <row r="1" spans="1:25" ht="51.75" customHeight="1">
      <c r="A1" s="1373" t="s">
        <v>843</v>
      </c>
      <c r="B1" s="1374"/>
      <c r="C1" s="1374"/>
      <c r="D1" s="1374"/>
      <c r="E1" s="1374"/>
      <c r="F1" s="1374"/>
      <c r="G1" s="1374"/>
      <c r="H1" s="1374"/>
      <c r="I1" s="1374"/>
      <c r="J1" s="1374"/>
      <c r="K1" s="1374"/>
      <c r="L1" s="1374"/>
      <c r="M1" s="1375"/>
    </row>
    <row r="2" spans="1:25" s="178" customFormat="1" ht="11.25">
      <c r="A2" s="771" t="s">
        <v>81</v>
      </c>
      <c r="B2" s="180"/>
      <c r="C2" s="180"/>
      <c r="D2" s="181"/>
      <c r="E2" s="179" t="s">
        <v>329</v>
      </c>
      <c r="F2" s="180"/>
      <c r="G2" s="181"/>
      <c r="H2" s="179" t="s">
        <v>332</v>
      </c>
      <c r="I2" s="180"/>
      <c r="J2" s="181"/>
      <c r="K2" s="179" t="s">
        <v>370</v>
      </c>
      <c r="L2" s="180"/>
      <c r="M2" s="796"/>
    </row>
    <row r="3" spans="1:25" s="272" customFormat="1">
      <c r="A3" s="824">
        <f>INTRO!$D$35</f>
        <v>0</v>
      </c>
      <c r="B3" s="520"/>
      <c r="C3" s="520"/>
      <c r="D3" s="271"/>
      <c r="E3" s="187"/>
      <c r="F3" s="270"/>
      <c r="G3" s="271"/>
      <c r="H3" s="187"/>
      <c r="I3" s="270"/>
      <c r="J3" s="271"/>
      <c r="K3" s="187"/>
      <c r="L3" s="270"/>
      <c r="M3" s="827"/>
      <c r="N3" s="309"/>
      <c r="O3" s="309"/>
      <c r="P3" s="309"/>
      <c r="Q3" s="309"/>
      <c r="R3" s="309"/>
      <c r="S3" s="309"/>
      <c r="T3" s="309"/>
      <c r="U3" s="309"/>
      <c r="V3" s="309"/>
      <c r="W3" s="309"/>
      <c r="X3" s="309"/>
      <c r="Y3" s="309"/>
    </row>
    <row r="4" spans="1:25" s="178" customFormat="1" ht="11.25">
      <c r="A4" s="771" t="s">
        <v>79</v>
      </c>
      <c r="B4" s="180"/>
      <c r="C4" s="180"/>
      <c r="D4" s="181"/>
      <c r="E4" s="179" t="s">
        <v>331</v>
      </c>
      <c r="F4" s="180"/>
      <c r="G4" s="181"/>
      <c r="H4" s="273" t="s">
        <v>334</v>
      </c>
      <c r="I4" s="19"/>
      <c r="J4" s="19"/>
      <c r="K4" s="179" t="s">
        <v>371</v>
      </c>
      <c r="L4" s="180"/>
      <c r="M4" s="796"/>
    </row>
    <row r="5" spans="1:25" s="272" customFormat="1">
      <c r="A5" s="824">
        <f>INTRO!$D$34</f>
        <v>0</v>
      </c>
      <c r="B5" s="270"/>
      <c r="C5" s="270"/>
      <c r="D5" s="271"/>
      <c r="E5" s="310"/>
      <c r="F5" s="311"/>
      <c r="G5" s="312"/>
      <c r="H5" s="311"/>
      <c r="I5" s="311"/>
      <c r="J5" s="311"/>
      <c r="K5" s="187"/>
      <c r="L5" s="270"/>
      <c r="M5" s="827"/>
      <c r="N5" s="309"/>
      <c r="O5" s="309"/>
      <c r="P5" s="309"/>
      <c r="Q5" s="309"/>
      <c r="R5" s="309"/>
      <c r="S5" s="309"/>
      <c r="T5" s="309"/>
      <c r="U5" s="309"/>
      <c r="V5" s="309"/>
      <c r="W5" s="309"/>
      <c r="X5" s="309"/>
      <c r="Y5" s="309"/>
    </row>
    <row r="6" spans="1:25" s="178" customFormat="1" ht="11.25">
      <c r="A6" s="825" t="s">
        <v>333</v>
      </c>
      <c r="B6" s="274"/>
      <c r="C6" s="274"/>
      <c r="D6" s="274"/>
      <c r="E6" s="273" t="s">
        <v>372</v>
      </c>
      <c r="F6" s="274"/>
      <c r="G6" s="181"/>
      <c r="H6" s="179" t="s">
        <v>373</v>
      </c>
      <c r="I6" s="180"/>
      <c r="J6" s="181"/>
      <c r="K6" s="180" t="s">
        <v>374</v>
      </c>
      <c r="L6" s="180"/>
      <c r="M6" s="796"/>
    </row>
    <row r="7" spans="1:25" s="272" customFormat="1" ht="13.5" thickBot="1">
      <c r="A7" s="828"/>
      <c r="B7" s="829"/>
      <c r="C7" s="829"/>
      <c r="D7" s="829"/>
      <c r="E7" s="1363"/>
      <c r="F7" s="1364"/>
      <c r="G7" s="1365"/>
      <c r="H7" s="1363"/>
      <c r="I7" s="1364"/>
      <c r="J7" s="1365"/>
      <c r="K7" s="829"/>
      <c r="L7" s="830"/>
      <c r="M7" s="831"/>
      <c r="N7" s="309"/>
      <c r="O7" s="309"/>
      <c r="P7" s="309"/>
      <c r="Q7" s="309"/>
      <c r="R7" s="309"/>
      <c r="S7" s="309"/>
      <c r="T7" s="309"/>
      <c r="U7" s="309"/>
      <c r="V7" s="309"/>
      <c r="W7" s="309"/>
      <c r="X7" s="309"/>
      <c r="Y7" s="309"/>
    </row>
    <row r="8" spans="1:25" s="272" customFormat="1" ht="6.75" customHeight="1">
      <c r="A8" s="315"/>
      <c r="B8" s="315"/>
      <c r="C8" s="315"/>
      <c r="D8" s="315"/>
      <c r="E8" s="73"/>
      <c r="F8" s="73"/>
      <c r="G8" s="73"/>
      <c r="H8" s="73"/>
      <c r="I8" s="73"/>
      <c r="J8" s="73"/>
      <c r="K8" s="315"/>
      <c r="L8" s="311"/>
      <c r="M8" s="311"/>
      <c r="N8" s="309"/>
      <c r="O8" s="309"/>
      <c r="P8" s="309"/>
      <c r="Q8" s="309"/>
      <c r="R8" s="309"/>
      <c r="S8" s="309"/>
      <c r="T8" s="309"/>
      <c r="U8" s="309"/>
      <c r="V8" s="309"/>
      <c r="W8" s="309"/>
      <c r="X8" s="309"/>
      <c r="Y8" s="309"/>
    </row>
    <row r="9" spans="1:25" ht="15.75">
      <c r="A9" s="1366" t="s">
        <v>375</v>
      </c>
      <c r="B9" s="1366"/>
      <c r="C9" s="1366"/>
      <c r="D9" s="1366"/>
      <c r="E9" s="1366"/>
      <c r="F9" s="1366"/>
      <c r="G9" s="1366"/>
      <c r="H9" s="1366"/>
      <c r="I9" s="1366"/>
      <c r="J9" s="1366"/>
      <c r="K9" s="1366"/>
      <c r="L9" s="1366"/>
      <c r="M9" s="1366"/>
      <c r="O9" s="316" t="s">
        <v>376</v>
      </c>
      <c r="S9" s="316" t="s">
        <v>377</v>
      </c>
      <c r="T9" s="171"/>
      <c r="U9" s="171"/>
      <c r="W9" s="316" t="s">
        <v>378</v>
      </c>
      <c r="X9" s="171"/>
      <c r="Y9" s="171"/>
    </row>
    <row r="10" spans="1:25" ht="25.5">
      <c r="A10" s="317" t="s">
        <v>264</v>
      </c>
      <c r="B10" s="317" t="s">
        <v>379</v>
      </c>
      <c r="C10" s="317" t="s">
        <v>380</v>
      </c>
      <c r="D10" s="317" t="s">
        <v>381</v>
      </c>
      <c r="E10" s="317" t="s">
        <v>382</v>
      </c>
      <c r="F10" s="317" t="s">
        <v>383</v>
      </c>
      <c r="G10" s="317" t="s">
        <v>384</v>
      </c>
      <c r="H10" s="317" t="s">
        <v>385</v>
      </c>
      <c r="I10" s="317" t="s">
        <v>386</v>
      </c>
      <c r="J10" s="317" t="s">
        <v>387</v>
      </c>
      <c r="K10" s="317" t="s">
        <v>388</v>
      </c>
      <c r="L10" s="318" t="s">
        <v>389</v>
      </c>
      <c r="M10" s="317" t="s">
        <v>390</v>
      </c>
      <c r="O10" s="171">
        <v>1</v>
      </c>
      <c r="P10" s="171">
        <v>2</v>
      </c>
      <c r="Q10" s="171">
        <v>3</v>
      </c>
      <c r="S10" s="171">
        <v>1</v>
      </c>
      <c r="T10" s="171">
        <v>2</v>
      </c>
      <c r="U10" s="171">
        <v>3</v>
      </c>
      <c r="W10" s="171">
        <v>1</v>
      </c>
      <c r="X10" s="171">
        <v>2</v>
      </c>
      <c r="Y10" s="171">
        <v>3</v>
      </c>
    </row>
    <row r="11" spans="1:25" s="17" customFormat="1">
      <c r="A11" s="317">
        <v>1</v>
      </c>
      <c r="B11" s="319"/>
      <c r="C11" s="319"/>
      <c r="D11" s="319"/>
      <c r="E11" s="319"/>
      <c r="F11" s="319"/>
      <c r="G11" s="319"/>
      <c r="H11" s="319"/>
      <c r="I11" s="319"/>
      <c r="J11" s="319"/>
      <c r="K11" s="319" t="str">
        <f t="shared" ref="K11:K50" si="0">IF(L11&lt;&gt;"",IF(OR(L11&lt;$H$7,L11&gt;$E$7),0,1),"")</f>
        <v/>
      </c>
      <c r="L11" s="319"/>
      <c r="M11" s="319" t="str">
        <f t="shared" ref="M11:M50" si="1">IF(B11&lt;&gt;"",IF(SUM(B11:J11)=9,"+",IF(SUM(B11:J11)=0,"-","x")),"")</f>
        <v/>
      </c>
      <c r="O11" s="320" t="str">
        <f t="shared" ref="O11:O50" si="2">IF(B11&lt;&gt;"",IF(AND(B11=0,E11=0),"a",IF(AND(B11=1,E11=0),"b",IF(AND(B11=0,E11=1),"c","d"))),"")</f>
        <v/>
      </c>
      <c r="P11" s="320" t="str">
        <f t="shared" ref="P11:P50" si="3">IF(C11&lt;&gt;"",IF(AND(C11=0,F11=0),"a",IF(AND(C11=1,F11=0),"b",IF(AND(C11=0,F11=1),"c","d"))),"")</f>
        <v/>
      </c>
      <c r="Q11" s="320" t="str">
        <f t="shared" ref="Q11:Q50" si="4">IF(D11&lt;&gt;"",IF(AND(D11=0,G11=0),"a",IF(AND(D11=1,G11=0),"b",IF(AND(D11=0,G11=1),"c","d"))),"")</f>
        <v/>
      </c>
      <c r="S11" s="320" t="str">
        <f t="shared" ref="S11:S50" si="5">IF(E11&lt;&gt;"",IF(AND(E11=0,H11=0),"a",IF(AND(E11=1,H11=0),"b",IF(AND(E11=0,H11=1),"c","d"))),"")</f>
        <v/>
      </c>
      <c r="T11" s="320" t="str">
        <f t="shared" ref="T11:T50" si="6">IF(F11&lt;&gt;"",IF(AND(F11=0,I11=0),"a",IF(AND(F11=1,I11=0),"b",IF(AND(F11=0,I11=1),"c","d"))),"")</f>
        <v/>
      </c>
      <c r="U11" s="320" t="str">
        <f t="shared" ref="U11:U50" si="7">IF(G11&lt;&gt;"",IF(AND(G11=0,J11=0),"a",IF(AND(G11=1,J11=0),"b",IF(AND(G11=0,J11=1),"c","d"))),"")</f>
        <v/>
      </c>
      <c r="W11" s="320" t="str">
        <f t="shared" ref="W11:W50" si="8">IF(B11&lt;&gt;"",IF(AND(B11=0,H11=0),"a",IF(AND(B11=1,H11=0),"b",IF(AND(B11=0,H11=1),"c","d"))),"")</f>
        <v/>
      </c>
      <c r="X11" s="320" t="str">
        <f t="shared" ref="X11:X50" si="9">IF(C11&lt;&gt;"",IF(AND(C11=0,I11=0),"a",IF(AND(C11=1,I11=0),"b",IF(AND(C11=0,I11=1),"c","d"))),"")</f>
        <v/>
      </c>
      <c r="Y11" s="320" t="str">
        <f t="shared" ref="Y11:Y50" si="10">IF(D11&lt;&gt;"",IF(AND(D11=0,J11=0),"a",IF(AND(D11=1,J11=0),"b",IF(AND(D11=0,J11=1),"c","d"))),"")</f>
        <v/>
      </c>
    </row>
    <row r="12" spans="1:25" s="17" customFormat="1">
      <c r="A12" s="317">
        <f t="shared" ref="A12:A50" si="11">A11+1</f>
        <v>2</v>
      </c>
      <c r="B12" s="319"/>
      <c r="C12" s="319"/>
      <c r="D12" s="319"/>
      <c r="E12" s="319"/>
      <c r="F12" s="319"/>
      <c r="G12" s="319"/>
      <c r="H12" s="319"/>
      <c r="I12" s="319"/>
      <c r="J12" s="319"/>
      <c r="K12" s="319" t="str">
        <f t="shared" si="0"/>
        <v/>
      </c>
      <c r="L12" s="319"/>
      <c r="M12" s="319" t="str">
        <f t="shared" si="1"/>
        <v/>
      </c>
      <c r="O12" s="320" t="str">
        <f t="shared" si="2"/>
        <v/>
      </c>
      <c r="P12" s="320" t="str">
        <f t="shared" si="3"/>
        <v/>
      </c>
      <c r="Q12" s="320" t="str">
        <f t="shared" si="4"/>
        <v/>
      </c>
      <c r="S12" s="320" t="str">
        <f t="shared" si="5"/>
        <v/>
      </c>
      <c r="T12" s="320" t="str">
        <f t="shared" si="6"/>
        <v/>
      </c>
      <c r="U12" s="320" t="str">
        <f t="shared" si="7"/>
        <v/>
      </c>
      <c r="W12" s="320" t="str">
        <f t="shared" si="8"/>
        <v/>
      </c>
      <c r="X12" s="320" t="str">
        <f t="shared" si="9"/>
        <v/>
      </c>
      <c r="Y12" s="320" t="str">
        <f t="shared" si="10"/>
        <v/>
      </c>
    </row>
    <row r="13" spans="1:25" s="17" customFormat="1">
      <c r="A13" s="317">
        <f t="shared" si="11"/>
        <v>3</v>
      </c>
      <c r="B13" s="319"/>
      <c r="C13" s="319"/>
      <c r="D13" s="319"/>
      <c r="E13" s="319"/>
      <c r="F13" s="319"/>
      <c r="G13" s="319"/>
      <c r="H13" s="319"/>
      <c r="I13" s="319"/>
      <c r="J13" s="319"/>
      <c r="K13" s="319" t="str">
        <f t="shared" si="0"/>
        <v/>
      </c>
      <c r="L13" s="319"/>
      <c r="M13" s="319" t="str">
        <f t="shared" si="1"/>
        <v/>
      </c>
      <c r="O13" s="320" t="str">
        <f t="shared" si="2"/>
        <v/>
      </c>
      <c r="P13" s="320" t="str">
        <f t="shared" si="3"/>
        <v/>
      </c>
      <c r="Q13" s="320" t="str">
        <f t="shared" si="4"/>
        <v/>
      </c>
      <c r="S13" s="320" t="str">
        <f t="shared" si="5"/>
        <v/>
      </c>
      <c r="T13" s="320" t="str">
        <f t="shared" si="6"/>
        <v/>
      </c>
      <c r="U13" s="320" t="str">
        <f t="shared" si="7"/>
        <v/>
      </c>
      <c r="W13" s="320" t="str">
        <f t="shared" si="8"/>
        <v/>
      </c>
      <c r="X13" s="320" t="str">
        <f t="shared" si="9"/>
        <v/>
      </c>
      <c r="Y13" s="320" t="str">
        <f t="shared" si="10"/>
        <v/>
      </c>
    </row>
    <row r="14" spans="1:25" s="17" customFormat="1">
      <c r="A14" s="317">
        <f t="shared" si="11"/>
        <v>4</v>
      </c>
      <c r="B14" s="319"/>
      <c r="C14" s="319"/>
      <c r="D14" s="319"/>
      <c r="E14" s="319"/>
      <c r="F14" s="319"/>
      <c r="G14" s="319"/>
      <c r="H14" s="319"/>
      <c r="I14" s="319"/>
      <c r="J14" s="319"/>
      <c r="K14" s="319" t="str">
        <f t="shared" si="0"/>
        <v/>
      </c>
      <c r="L14" s="319"/>
      <c r="M14" s="319" t="str">
        <f t="shared" si="1"/>
        <v/>
      </c>
      <c r="O14" s="320" t="str">
        <f t="shared" si="2"/>
        <v/>
      </c>
      <c r="P14" s="320" t="str">
        <f t="shared" si="3"/>
        <v/>
      </c>
      <c r="Q14" s="320" t="str">
        <f t="shared" si="4"/>
        <v/>
      </c>
      <c r="S14" s="320" t="str">
        <f t="shared" si="5"/>
        <v/>
      </c>
      <c r="T14" s="320" t="str">
        <f t="shared" si="6"/>
        <v/>
      </c>
      <c r="U14" s="320" t="str">
        <f t="shared" si="7"/>
        <v/>
      </c>
      <c r="W14" s="320" t="str">
        <f t="shared" si="8"/>
        <v/>
      </c>
      <c r="X14" s="320" t="str">
        <f t="shared" si="9"/>
        <v/>
      </c>
      <c r="Y14" s="320" t="str">
        <f t="shared" si="10"/>
        <v/>
      </c>
    </row>
    <row r="15" spans="1:25" s="17" customFormat="1">
      <c r="A15" s="317">
        <f t="shared" si="11"/>
        <v>5</v>
      </c>
      <c r="B15" s="319"/>
      <c r="C15" s="319"/>
      <c r="D15" s="319"/>
      <c r="E15" s="319"/>
      <c r="F15" s="319"/>
      <c r="G15" s="319"/>
      <c r="H15" s="319"/>
      <c r="I15" s="319"/>
      <c r="J15" s="319"/>
      <c r="K15" s="319" t="str">
        <f t="shared" si="0"/>
        <v/>
      </c>
      <c r="L15" s="319"/>
      <c r="M15" s="319" t="str">
        <f t="shared" si="1"/>
        <v/>
      </c>
      <c r="O15" s="320" t="str">
        <f t="shared" si="2"/>
        <v/>
      </c>
      <c r="P15" s="320" t="str">
        <f t="shared" si="3"/>
        <v/>
      </c>
      <c r="Q15" s="320" t="str">
        <f t="shared" si="4"/>
        <v/>
      </c>
      <c r="S15" s="320" t="str">
        <f t="shared" si="5"/>
        <v/>
      </c>
      <c r="T15" s="320" t="str">
        <f t="shared" si="6"/>
        <v/>
      </c>
      <c r="U15" s="320" t="str">
        <f t="shared" si="7"/>
        <v/>
      </c>
      <c r="W15" s="320" t="str">
        <f t="shared" si="8"/>
        <v/>
      </c>
      <c r="X15" s="320" t="str">
        <f t="shared" si="9"/>
        <v/>
      </c>
      <c r="Y15" s="320" t="str">
        <f t="shared" si="10"/>
        <v/>
      </c>
    </row>
    <row r="16" spans="1:25" s="17" customFormat="1">
      <c r="A16" s="317">
        <f t="shared" si="11"/>
        <v>6</v>
      </c>
      <c r="B16" s="319"/>
      <c r="C16" s="319"/>
      <c r="D16" s="319"/>
      <c r="E16" s="319"/>
      <c r="F16" s="319"/>
      <c r="G16" s="319"/>
      <c r="H16" s="319"/>
      <c r="I16" s="319"/>
      <c r="J16" s="319"/>
      <c r="K16" s="319" t="str">
        <f t="shared" si="0"/>
        <v/>
      </c>
      <c r="L16" s="319"/>
      <c r="M16" s="319" t="str">
        <f t="shared" si="1"/>
        <v/>
      </c>
      <c r="O16" s="320" t="str">
        <f t="shared" si="2"/>
        <v/>
      </c>
      <c r="P16" s="320" t="str">
        <f t="shared" si="3"/>
        <v/>
      </c>
      <c r="Q16" s="320" t="str">
        <f t="shared" si="4"/>
        <v/>
      </c>
      <c r="S16" s="320" t="str">
        <f t="shared" si="5"/>
        <v/>
      </c>
      <c r="T16" s="320" t="str">
        <f t="shared" si="6"/>
        <v/>
      </c>
      <c r="U16" s="320" t="str">
        <f t="shared" si="7"/>
        <v/>
      </c>
      <c r="W16" s="320" t="str">
        <f t="shared" si="8"/>
        <v/>
      </c>
      <c r="X16" s="320" t="str">
        <f t="shared" si="9"/>
        <v/>
      </c>
      <c r="Y16" s="320" t="str">
        <f t="shared" si="10"/>
        <v/>
      </c>
    </row>
    <row r="17" spans="1:25" s="17" customFormat="1">
      <c r="A17" s="317">
        <f t="shared" si="11"/>
        <v>7</v>
      </c>
      <c r="B17" s="319"/>
      <c r="C17" s="319"/>
      <c r="D17" s="319"/>
      <c r="E17" s="319"/>
      <c r="F17" s="319"/>
      <c r="G17" s="319"/>
      <c r="H17" s="319"/>
      <c r="I17" s="319"/>
      <c r="J17" s="319"/>
      <c r="K17" s="319" t="str">
        <f t="shared" si="0"/>
        <v/>
      </c>
      <c r="L17" s="319"/>
      <c r="M17" s="319" t="str">
        <f t="shared" si="1"/>
        <v/>
      </c>
      <c r="O17" s="320" t="str">
        <f t="shared" si="2"/>
        <v/>
      </c>
      <c r="P17" s="320" t="str">
        <f t="shared" si="3"/>
        <v/>
      </c>
      <c r="Q17" s="320" t="str">
        <f t="shared" si="4"/>
        <v/>
      </c>
      <c r="S17" s="320" t="str">
        <f t="shared" si="5"/>
        <v/>
      </c>
      <c r="T17" s="320" t="str">
        <f t="shared" si="6"/>
        <v/>
      </c>
      <c r="U17" s="320" t="str">
        <f t="shared" si="7"/>
        <v/>
      </c>
      <c r="W17" s="320" t="str">
        <f t="shared" si="8"/>
        <v/>
      </c>
      <c r="X17" s="320" t="str">
        <f t="shared" si="9"/>
        <v/>
      </c>
      <c r="Y17" s="320" t="str">
        <f t="shared" si="10"/>
        <v/>
      </c>
    </row>
    <row r="18" spans="1:25" s="17" customFormat="1">
      <c r="A18" s="317">
        <f t="shared" si="11"/>
        <v>8</v>
      </c>
      <c r="B18" s="319"/>
      <c r="C18" s="319"/>
      <c r="D18" s="319"/>
      <c r="E18" s="319"/>
      <c r="F18" s="319"/>
      <c r="G18" s="319"/>
      <c r="H18" s="319"/>
      <c r="I18" s="319"/>
      <c r="J18" s="319"/>
      <c r="K18" s="319" t="str">
        <f t="shared" si="0"/>
        <v/>
      </c>
      <c r="L18" s="319"/>
      <c r="M18" s="319" t="str">
        <f t="shared" si="1"/>
        <v/>
      </c>
      <c r="O18" s="320" t="str">
        <f t="shared" si="2"/>
        <v/>
      </c>
      <c r="P18" s="320" t="str">
        <f t="shared" si="3"/>
        <v/>
      </c>
      <c r="Q18" s="320" t="str">
        <f t="shared" si="4"/>
        <v/>
      </c>
      <c r="S18" s="320" t="str">
        <f t="shared" si="5"/>
        <v/>
      </c>
      <c r="T18" s="320" t="str">
        <f t="shared" si="6"/>
        <v/>
      </c>
      <c r="U18" s="320" t="str">
        <f t="shared" si="7"/>
        <v/>
      </c>
      <c r="W18" s="320" t="str">
        <f t="shared" si="8"/>
        <v/>
      </c>
      <c r="X18" s="320" t="str">
        <f t="shared" si="9"/>
        <v/>
      </c>
      <c r="Y18" s="320" t="str">
        <f t="shared" si="10"/>
        <v/>
      </c>
    </row>
    <row r="19" spans="1:25" s="17" customFormat="1">
      <c r="A19" s="317">
        <f t="shared" si="11"/>
        <v>9</v>
      </c>
      <c r="B19" s="319"/>
      <c r="C19" s="319"/>
      <c r="D19" s="319"/>
      <c r="E19" s="319"/>
      <c r="F19" s="319"/>
      <c r="G19" s="319"/>
      <c r="H19" s="319"/>
      <c r="I19" s="319"/>
      <c r="J19" s="319"/>
      <c r="K19" s="319" t="str">
        <f t="shared" si="0"/>
        <v/>
      </c>
      <c r="L19" s="319"/>
      <c r="M19" s="319" t="str">
        <f t="shared" si="1"/>
        <v/>
      </c>
      <c r="O19" s="320" t="str">
        <f t="shared" si="2"/>
        <v/>
      </c>
      <c r="P19" s="320" t="str">
        <f t="shared" si="3"/>
        <v/>
      </c>
      <c r="Q19" s="320" t="str">
        <f t="shared" si="4"/>
        <v/>
      </c>
      <c r="S19" s="320" t="str">
        <f t="shared" si="5"/>
        <v/>
      </c>
      <c r="T19" s="320" t="str">
        <f t="shared" si="6"/>
        <v/>
      </c>
      <c r="U19" s="320" t="str">
        <f t="shared" si="7"/>
        <v/>
      </c>
      <c r="W19" s="320" t="str">
        <f t="shared" si="8"/>
        <v/>
      </c>
      <c r="X19" s="320" t="str">
        <f t="shared" si="9"/>
        <v/>
      </c>
      <c r="Y19" s="320" t="str">
        <f t="shared" si="10"/>
        <v/>
      </c>
    </row>
    <row r="20" spans="1:25" s="17" customFormat="1">
      <c r="A20" s="317">
        <f t="shared" si="11"/>
        <v>10</v>
      </c>
      <c r="B20" s="319"/>
      <c r="C20" s="319"/>
      <c r="D20" s="319"/>
      <c r="E20" s="319"/>
      <c r="F20" s="319"/>
      <c r="G20" s="319"/>
      <c r="H20" s="319"/>
      <c r="I20" s="319"/>
      <c r="J20" s="319"/>
      <c r="K20" s="319" t="str">
        <f t="shared" si="0"/>
        <v/>
      </c>
      <c r="L20" s="319"/>
      <c r="M20" s="319" t="str">
        <f t="shared" si="1"/>
        <v/>
      </c>
      <c r="O20" s="320" t="str">
        <f t="shared" si="2"/>
        <v/>
      </c>
      <c r="P20" s="320" t="str">
        <f t="shared" si="3"/>
        <v/>
      </c>
      <c r="Q20" s="320" t="str">
        <f t="shared" si="4"/>
        <v/>
      </c>
      <c r="S20" s="320" t="str">
        <f t="shared" si="5"/>
        <v/>
      </c>
      <c r="T20" s="320" t="str">
        <f t="shared" si="6"/>
        <v/>
      </c>
      <c r="U20" s="320" t="str">
        <f t="shared" si="7"/>
        <v/>
      </c>
      <c r="W20" s="320" t="str">
        <f t="shared" si="8"/>
        <v/>
      </c>
      <c r="X20" s="320" t="str">
        <f t="shared" si="9"/>
        <v/>
      </c>
      <c r="Y20" s="320" t="str">
        <f t="shared" si="10"/>
        <v/>
      </c>
    </row>
    <row r="21" spans="1:25" s="17" customFormat="1">
      <c r="A21" s="317">
        <f t="shared" si="11"/>
        <v>11</v>
      </c>
      <c r="B21" s="319"/>
      <c r="C21" s="319"/>
      <c r="D21" s="319"/>
      <c r="E21" s="319"/>
      <c r="F21" s="319"/>
      <c r="G21" s="319"/>
      <c r="H21" s="319"/>
      <c r="I21" s="319"/>
      <c r="J21" s="319"/>
      <c r="K21" s="319" t="str">
        <f t="shared" si="0"/>
        <v/>
      </c>
      <c r="L21" s="319"/>
      <c r="M21" s="319" t="str">
        <f t="shared" si="1"/>
        <v/>
      </c>
      <c r="O21" s="320" t="str">
        <f t="shared" si="2"/>
        <v/>
      </c>
      <c r="P21" s="320" t="str">
        <f t="shared" si="3"/>
        <v/>
      </c>
      <c r="Q21" s="320" t="str">
        <f t="shared" si="4"/>
        <v/>
      </c>
      <c r="S21" s="320" t="str">
        <f t="shared" si="5"/>
        <v/>
      </c>
      <c r="T21" s="320" t="str">
        <f t="shared" si="6"/>
        <v/>
      </c>
      <c r="U21" s="320" t="str">
        <f t="shared" si="7"/>
        <v/>
      </c>
      <c r="W21" s="320" t="str">
        <f t="shared" si="8"/>
        <v/>
      </c>
      <c r="X21" s="320" t="str">
        <f t="shared" si="9"/>
        <v/>
      </c>
      <c r="Y21" s="320" t="str">
        <f t="shared" si="10"/>
        <v/>
      </c>
    </row>
    <row r="22" spans="1:25" s="17" customFormat="1">
      <c r="A22" s="317">
        <f t="shared" si="11"/>
        <v>12</v>
      </c>
      <c r="B22" s="319"/>
      <c r="C22" s="319"/>
      <c r="D22" s="319"/>
      <c r="E22" s="319"/>
      <c r="F22" s="319"/>
      <c r="G22" s="319"/>
      <c r="H22" s="319"/>
      <c r="I22" s="319"/>
      <c r="J22" s="319"/>
      <c r="K22" s="319" t="str">
        <f t="shared" si="0"/>
        <v/>
      </c>
      <c r="L22" s="319"/>
      <c r="M22" s="319" t="str">
        <f t="shared" si="1"/>
        <v/>
      </c>
      <c r="O22" s="320" t="str">
        <f t="shared" si="2"/>
        <v/>
      </c>
      <c r="P22" s="320" t="str">
        <f t="shared" si="3"/>
        <v/>
      </c>
      <c r="Q22" s="320" t="str">
        <f t="shared" si="4"/>
        <v/>
      </c>
      <c r="S22" s="320" t="str">
        <f t="shared" si="5"/>
        <v/>
      </c>
      <c r="T22" s="320" t="str">
        <f t="shared" si="6"/>
        <v/>
      </c>
      <c r="U22" s="320" t="str">
        <f t="shared" si="7"/>
        <v/>
      </c>
      <c r="W22" s="320" t="str">
        <f t="shared" si="8"/>
        <v/>
      </c>
      <c r="X22" s="320" t="str">
        <f t="shared" si="9"/>
        <v/>
      </c>
      <c r="Y22" s="320" t="str">
        <f t="shared" si="10"/>
        <v/>
      </c>
    </row>
    <row r="23" spans="1:25" s="17" customFormat="1">
      <c r="A23" s="317">
        <f t="shared" si="11"/>
        <v>13</v>
      </c>
      <c r="B23" s="319"/>
      <c r="C23" s="319"/>
      <c r="D23" s="319"/>
      <c r="E23" s="319"/>
      <c r="F23" s="319"/>
      <c r="G23" s="319"/>
      <c r="H23" s="319"/>
      <c r="I23" s="319"/>
      <c r="J23" s="319"/>
      <c r="K23" s="319" t="str">
        <f t="shared" si="0"/>
        <v/>
      </c>
      <c r="L23" s="319"/>
      <c r="M23" s="319" t="str">
        <f t="shared" si="1"/>
        <v/>
      </c>
      <c r="O23" s="320" t="str">
        <f t="shared" si="2"/>
        <v/>
      </c>
      <c r="P23" s="320" t="str">
        <f t="shared" si="3"/>
        <v/>
      </c>
      <c r="Q23" s="320" t="str">
        <f t="shared" si="4"/>
        <v/>
      </c>
      <c r="S23" s="320" t="str">
        <f t="shared" si="5"/>
        <v/>
      </c>
      <c r="T23" s="320" t="str">
        <f t="shared" si="6"/>
        <v/>
      </c>
      <c r="U23" s="320" t="str">
        <f t="shared" si="7"/>
        <v/>
      </c>
      <c r="W23" s="320" t="str">
        <f t="shared" si="8"/>
        <v/>
      </c>
      <c r="X23" s="320" t="str">
        <f t="shared" si="9"/>
        <v/>
      </c>
      <c r="Y23" s="320" t="str">
        <f t="shared" si="10"/>
        <v/>
      </c>
    </row>
    <row r="24" spans="1:25" s="17" customFormat="1">
      <c r="A24" s="317">
        <f t="shared" si="11"/>
        <v>14</v>
      </c>
      <c r="B24" s="319"/>
      <c r="C24" s="319"/>
      <c r="D24" s="319"/>
      <c r="E24" s="319"/>
      <c r="F24" s="319"/>
      <c r="G24" s="319"/>
      <c r="H24" s="319"/>
      <c r="I24" s="319"/>
      <c r="J24" s="319"/>
      <c r="K24" s="319" t="str">
        <f t="shared" si="0"/>
        <v/>
      </c>
      <c r="L24" s="319"/>
      <c r="M24" s="319" t="str">
        <f t="shared" si="1"/>
        <v/>
      </c>
      <c r="O24" s="320" t="str">
        <f t="shared" si="2"/>
        <v/>
      </c>
      <c r="P24" s="320" t="str">
        <f t="shared" si="3"/>
        <v/>
      </c>
      <c r="Q24" s="320" t="str">
        <f t="shared" si="4"/>
        <v/>
      </c>
      <c r="S24" s="320" t="str">
        <f t="shared" si="5"/>
        <v/>
      </c>
      <c r="T24" s="320" t="str">
        <f t="shared" si="6"/>
        <v/>
      </c>
      <c r="U24" s="320" t="str">
        <f t="shared" si="7"/>
        <v/>
      </c>
      <c r="W24" s="320" t="str">
        <f t="shared" si="8"/>
        <v/>
      </c>
      <c r="X24" s="320" t="str">
        <f t="shared" si="9"/>
        <v/>
      </c>
      <c r="Y24" s="320" t="str">
        <f t="shared" si="10"/>
        <v/>
      </c>
    </row>
    <row r="25" spans="1:25" s="17" customFormat="1">
      <c r="A25" s="317">
        <f t="shared" si="11"/>
        <v>15</v>
      </c>
      <c r="B25" s="319"/>
      <c r="C25" s="319"/>
      <c r="D25" s="319"/>
      <c r="E25" s="319"/>
      <c r="F25" s="319"/>
      <c r="G25" s="319"/>
      <c r="H25" s="319"/>
      <c r="I25" s="319"/>
      <c r="J25" s="319"/>
      <c r="K25" s="319" t="str">
        <f t="shared" si="0"/>
        <v/>
      </c>
      <c r="L25" s="319"/>
      <c r="M25" s="319" t="str">
        <f t="shared" si="1"/>
        <v/>
      </c>
      <c r="O25" s="320" t="str">
        <f t="shared" si="2"/>
        <v/>
      </c>
      <c r="P25" s="320" t="str">
        <f t="shared" si="3"/>
        <v/>
      </c>
      <c r="Q25" s="320" t="str">
        <f t="shared" si="4"/>
        <v/>
      </c>
      <c r="S25" s="320" t="str">
        <f t="shared" si="5"/>
        <v/>
      </c>
      <c r="T25" s="320" t="str">
        <f t="shared" si="6"/>
        <v/>
      </c>
      <c r="U25" s="320" t="str">
        <f t="shared" si="7"/>
        <v/>
      </c>
      <c r="W25" s="320" t="str">
        <f t="shared" si="8"/>
        <v/>
      </c>
      <c r="X25" s="320" t="str">
        <f t="shared" si="9"/>
        <v/>
      </c>
      <c r="Y25" s="320" t="str">
        <f t="shared" si="10"/>
        <v/>
      </c>
    </row>
    <row r="26" spans="1:25" s="17" customFormat="1">
      <c r="A26" s="317">
        <f t="shared" si="11"/>
        <v>16</v>
      </c>
      <c r="B26" s="319"/>
      <c r="C26" s="319"/>
      <c r="D26" s="319"/>
      <c r="E26" s="319"/>
      <c r="F26" s="319"/>
      <c r="G26" s="319"/>
      <c r="H26" s="319"/>
      <c r="I26" s="319"/>
      <c r="J26" s="319"/>
      <c r="K26" s="319" t="str">
        <f t="shared" si="0"/>
        <v/>
      </c>
      <c r="L26" s="319"/>
      <c r="M26" s="319" t="str">
        <f t="shared" si="1"/>
        <v/>
      </c>
      <c r="O26" s="320" t="str">
        <f t="shared" si="2"/>
        <v/>
      </c>
      <c r="P26" s="320" t="str">
        <f t="shared" si="3"/>
        <v/>
      </c>
      <c r="Q26" s="320" t="str">
        <f t="shared" si="4"/>
        <v/>
      </c>
      <c r="S26" s="320" t="str">
        <f t="shared" si="5"/>
        <v/>
      </c>
      <c r="T26" s="320" t="str">
        <f t="shared" si="6"/>
        <v/>
      </c>
      <c r="U26" s="320" t="str">
        <f t="shared" si="7"/>
        <v/>
      </c>
      <c r="W26" s="320" t="str">
        <f t="shared" si="8"/>
        <v/>
      </c>
      <c r="X26" s="320" t="str">
        <f t="shared" si="9"/>
        <v/>
      </c>
      <c r="Y26" s="320" t="str">
        <f t="shared" si="10"/>
        <v/>
      </c>
    </row>
    <row r="27" spans="1:25" s="17" customFormat="1">
      <c r="A27" s="317">
        <f t="shared" si="11"/>
        <v>17</v>
      </c>
      <c r="B27" s="319"/>
      <c r="C27" s="319"/>
      <c r="D27" s="319"/>
      <c r="E27" s="319"/>
      <c r="F27" s="319"/>
      <c r="G27" s="319"/>
      <c r="H27" s="319"/>
      <c r="I27" s="319"/>
      <c r="J27" s="319"/>
      <c r="K27" s="319" t="str">
        <f t="shared" si="0"/>
        <v/>
      </c>
      <c r="L27" s="319"/>
      <c r="M27" s="319" t="str">
        <f t="shared" si="1"/>
        <v/>
      </c>
      <c r="O27" s="320" t="str">
        <f t="shared" si="2"/>
        <v/>
      </c>
      <c r="P27" s="320" t="str">
        <f t="shared" si="3"/>
        <v/>
      </c>
      <c r="Q27" s="320" t="str">
        <f t="shared" si="4"/>
        <v/>
      </c>
      <c r="S27" s="320" t="str">
        <f t="shared" si="5"/>
        <v/>
      </c>
      <c r="T27" s="320" t="str">
        <f t="shared" si="6"/>
        <v/>
      </c>
      <c r="U27" s="320" t="str">
        <f t="shared" si="7"/>
        <v/>
      </c>
      <c r="W27" s="320" t="str">
        <f t="shared" si="8"/>
        <v/>
      </c>
      <c r="X27" s="320" t="str">
        <f t="shared" si="9"/>
        <v/>
      </c>
      <c r="Y27" s="320" t="str">
        <f t="shared" si="10"/>
        <v/>
      </c>
    </row>
    <row r="28" spans="1:25" s="17" customFormat="1">
      <c r="A28" s="317">
        <f t="shared" si="11"/>
        <v>18</v>
      </c>
      <c r="B28" s="319"/>
      <c r="C28" s="319"/>
      <c r="D28" s="319"/>
      <c r="E28" s="319"/>
      <c r="F28" s="319"/>
      <c r="G28" s="319"/>
      <c r="H28" s="319"/>
      <c r="I28" s="319"/>
      <c r="J28" s="319"/>
      <c r="K28" s="319" t="str">
        <f t="shared" si="0"/>
        <v/>
      </c>
      <c r="L28" s="319"/>
      <c r="M28" s="319" t="str">
        <f t="shared" si="1"/>
        <v/>
      </c>
      <c r="O28" s="320" t="str">
        <f t="shared" si="2"/>
        <v/>
      </c>
      <c r="P28" s="320" t="str">
        <f t="shared" si="3"/>
        <v/>
      </c>
      <c r="Q28" s="320" t="str">
        <f t="shared" si="4"/>
        <v/>
      </c>
      <c r="S28" s="320" t="str">
        <f t="shared" si="5"/>
        <v/>
      </c>
      <c r="T28" s="320" t="str">
        <f t="shared" si="6"/>
        <v/>
      </c>
      <c r="U28" s="320" t="str">
        <f t="shared" si="7"/>
        <v/>
      </c>
      <c r="W28" s="320" t="str">
        <f t="shared" si="8"/>
        <v/>
      </c>
      <c r="X28" s="320" t="str">
        <f t="shared" si="9"/>
        <v/>
      </c>
      <c r="Y28" s="320" t="str">
        <f t="shared" si="10"/>
        <v/>
      </c>
    </row>
    <row r="29" spans="1:25" s="17" customFormat="1">
      <c r="A29" s="317">
        <f t="shared" si="11"/>
        <v>19</v>
      </c>
      <c r="B29" s="319"/>
      <c r="C29" s="319"/>
      <c r="D29" s="319"/>
      <c r="E29" s="319"/>
      <c r="F29" s="319"/>
      <c r="G29" s="319"/>
      <c r="H29" s="319"/>
      <c r="I29" s="319"/>
      <c r="J29" s="319"/>
      <c r="K29" s="319" t="str">
        <f t="shared" si="0"/>
        <v/>
      </c>
      <c r="L29" s="319"/>
      <c r="M29" s="319" t="str">
        <f t="shared" si="1"/>
        <v/>
      </c>
      <c r="O29" s="320" t="str">
        <f t="shared" si="2"/>
        <v/>
      </c>
      <c r="P29" s="320" t="str">
        <f t="shared" si="3"/>
        <v/>
      </c>
      <c r="Q29" s="320" t="str">
        <f t="shared" si="4"/>
        <v/>
      </c>
      <c r="S29" s="320" t="str">
        <f t="shared" si="5"/>
        <v/>
      </c>
      <c r="T29" s="320" t="str">
        <f t="shared" si="6"/>
        <v/>
      </c>
      <c r="U29" s="320" t="str">
        <f t="shared" si="7"/>
        <v/>
      </c>
      <c r="W29" s="320" t="str">
        <f t="shared" si="8"/>
        <v/>
      </c>
      <c r="X29" s="320" t="str">
        <f t="shared" si="9"/>
        <v/>
      </c>
      <c r="Y29" s="320" t="str">
        <f t="shared" si="10"/>
        <v/>
      </c>
    </row>
    <row r="30" spans="1:25" s="17" customFormat="1">
      <c r="A30" s="317">
        <f t="shared" si="11"/>
        <v>20</v>
      </c>
      <c r="B30" s="319"/>
      <c r="C30" s="319"/>
      <c r="D30" s="319"/>
      <c r="E30" s="319"/>
      <c r="F30" s="319"/>
      <c r="G30" s="319"/>
      <c r="H30" s="319"/>
      <c r="I30" s="319"/>
      <c r="J30" s="319"/>
      <c r="K30" s="319" t="str">
        <f t="shared" si="0"/>
        <v/>
      </c>
      <c r="L30" s="319"/>
      <c r="M30" s="319" t="str">
        <f t="shared" si="1"/>
        <v/>
      </c>
      <c r="O30" s="320" t="str">
        <f t="shared" si="2"/>
        <v/>
      </c>
      <c r="P30" s="320" t="str">
        <f t="shared" si="3"/>
        <v/>
      </c>
      <c r="Q30" s="320" t="str">
        <f t="shared" si="4"/>
        <v/>
      </c>
      <c r="S30" s="320" t="str">
        <f t="shared" si="5"/>
        <v/>
      </c>
      <c r="T30" s="320" t="str">
        <f t="shared" si="6"/>
        <v/>
      </c>
      <c r="U30" s="320" t="str">
        <f t="shared" si="7"/>
        <v/>
      </c>
      <c r="W30" s="320" t="str">
        <f t="shared" si="8"/>
        <v/>
      </c>
      <c r="X30" s="320" t="str">
        <f t="shared" si="9"/>
        <v/>
      </c>
      <c r="Y30" s="320" t="str">
        <f t="shared" si="10"/>
        <v/>
      </c>
    </row>
    <row r="31" spans="1:25" s="17" customFormat="1">
      <c r="A31" s="317">
        <f t="shared" si="11"/>
        <v>21</v>
      </c>
      <c r="B31" s="319"/>
      <c r="C31" s="319"/>
      <c r="D31" s="319"/>
      <c r="E31" s="319"/>
      <c r="F31" s="319"/>
      <c r="G31" s="319"/>
      <c r="H31" s="319"/>
      <c r="I31" s="319"/>
      <c r="J31" s="319"/>
      <c r="K31" s="319" t="str">
        <f t="shared" si="0"/>
        <v/>
      </c>
      <c r="L31" s="319"/>
      <c r="M31" s="319" t="str">
        <f t="shared" si="1"/>
        <v/>
      </c>
      <c r="O31" s="320" t="str">
        <f t="shared" si="2"/>
        <v/>
      </c>
      <c r="P31" s="320" t="str">
        <f t="shared" si="3"/>
        <v/>
      </c>
      <c r="Q31" s="320" t="str">
        <f t="shared" si="4"/>
        <v/>
      </c>
      <c r="S31" s="320" t="str">
        <f t="shared" si="5"/>
        <v/>
      </c>
      <c r="T31" s="320" t="str">
        <f t="shared" si="6"/>
        <v/>
      </c>
      <c r="U31" s="320" t="str">
        <f t="shared" si="7"/>
        <v/>
      </c>
      <c r="W31" s="320" t="str">
        <f t="shared" si="8"/>
        <v/>
      </c>
      <c r="X31" s="320" t="str">
        <f t="shared" si="9"/>
        <v/>
      </c>
      <c r="Y31" s="320" t="str">
        <f t="shared" si="10"/>
        <v/>
      </c>
    </row>
    <row r="32" spans="1:25" s="17" customFormat="1">
      <c r="A32" s="317">
        <f t="shared" si="11"/>
        <v>22</v>
      </c>
      <c r="B32" s="319"/>
      <c r="C32" s="319"/>
      <c r="D32" s="319"/>
      <c r="E32" s="319"/>
      <c r="F32" s="319"/>
      <c r="G32" s="319"/>
      <c r="H32" s="319"/>
      <c r="I32" s="319"/>
      <c r="J32" s="319"/>
      <c r="K32" s="319" t="str">
        <f t="shared" si="0"/>
        <v/>
      </c>
      <c r="L32" s="319"/>
      <c r="M32" s="319" t="str">
        <f t="shared" si="1"/>
        <v/>
      </c>
      <c r="O32" s="320" t="str">
        <f t="shared" si="2"/>
        <v/>
      </c>
      <c r="P32" s="320" t="str">
        <f t="shared" si="3"/>
        <v/>
      </c>
      <c r="Q32" s="320" t="str">
        <f t="shared" si="4"/>
        <v/>
      </c>
      <c r="S32" s="320" t="str">
        <f t="shared" si="5"/>
        <v/>
      </c>
      <c r="T32" s="320" t="str">
        <f t="shared" si="6"/>
        <v/>
      </c>
      <c r="U32" s="320" t="str">
        <f t="shared" si="7"/>
        <v/>
      </c>
      <c r="W32" s="320" t="str">
        <f t="shared" si="8"/>
        <v/>
      </c>
      <c r="X32" s="320" t="str">
        <f t="shared" si="9"/>
        <v/>
      </c>
      <c r="Y32" s="320" t="str">
        <f t="shared" si="10"/>
        <v/>
      </c>
    </row>
    <row r="33" spans="1:25" s="17" customFormat="1">
      <c r="A33" s="317">
        <f t="shared" si="11"/>
        <v>23</v>
      </c>
      <c r="B33" s="319"/>
      <c r="C33" s="319"/>
      <c r="D33" s="319"/>
      <c r="E33" s="319"/>
      <c r="F33" s="319"/>
      <c r="G33" s="319"/>
      <c r="H33" s="319"/>
      <c r="I33" s="319"/>
      <c r="J33" s="319"/>
      <c r="K33" s="319" t="str">
        <f t="shared" si="0"/>
        <v/>
      </c>
      <c r="L33" s="319"/>
      <c r="M33" s="319" t="str">
        <f t="shared" si="1"/>
        <v/>
      </c>
      <c r="O33" s="320" t="str">
        <f t="shared" si="2"/>
        <v/>
      </c>
      <c r="P33" s="320" t="str">
        <f t="shared" si="3"/>
        <v/>
      </c>
      <c r="Q33" s="320" t="str">
        <f t="shared" si="4"/>
        <v/>
      </c>
      <c r="S33" s="320" t="str">
        <f t="shared" si="5"/>
        <v/>
      </c>
      <c r="T33" s="320" t="str">
        <f t="shared" si="6"/>
        <v/>
      </c>
      <c r="U33" s="320" t="str">
        <f t="shared" si="7"/>
        <v/>
      </c>
      <c r="W33" s="320" t="str">
        <f t="shared" si="8"/>
        <v/>
      </c>
      <c r="X33" s="320" t="str">
        <f t="shared" si="9"/>
        <v/>
      </c>
      <c r="Y33" s="320" t="str">
        <f t="shared" si="10"/>
        <v/>
      </c>
    </row>
    <row r="34" spans="1:25" s="17" customFormat="1">
      <c r="A34" s="317">
        <f t="shared" si="11"/>
        <v>24</v>
      </c>
      <c r="B34" s="319"/>
      <c r="C34" s="319"/>
      <c r="D34" s="319"/>
      <c r="E34" s="319"/>
      <c r="F34" s="319"/>
      <c r="G34" s="319"/>
      <c r="H34" s="319"/>
      <c r="I34" s="319"/>
      <c r="J34" s="319"/>
      <c r="K34" s="319" t="str">
        <f t="shared" si="0"/>
        <v/>
      </c>
      <c r="L34" s="319"/>
      <c r="M34" s="319" t="str">
        <f t="shared" si="1"/>
        <v/>
      </c>
      <c r="O34" s="320" t="str">
        <f t="shared" si="2"/>
        <v/>
      </c>
      <c r="P34" s="320" t="str">
        <f t="shared" si="3"/>
        <v/>
      </c>
      <c r="Q34" s="320" t="str">
        <f t="shared" si="4"/>
        <v/>
      </c>
      <c r="S34" s="320" t="str">
        <f t="shared" si="5"/>
        <v/>
      </c>
      <c r="T34" s="320" t="str">
        <f t="shared" si="6"/>
        <v/>
      </c>
      <c r="U34" s="320" t="str">
        <f t="shared" si="7"/>
        <v/>
      </c>
      <c r="W34" s="320" t="str">
        <f t="shared" si="8"/>
        <v/>
      </c>
      <c r="X34" s="320" t="str">
        <f t="shared" si="9"/>
        <v/>
      </c>
      <c r="Y34" s="320" t="str">
        <f t="shared" si="10"/>
        <v/>
      </c>
    </row>
    <row r="35" spans="1:25" s="17" customFormat="1">
      <c r="A35" s="317">
        <f t="shared" si="11"/>
        <v>25</v>
      </c>
      <c r="B35" s="319"/>
      <c r="C35" s="319"/>
      <c r="D35" s="319"/>
      <c r="E35" s="319"/>
      <c r="F35" s="319"/>
      <c r="G35" s="319"/>
      <c r="H35" s="319"/>
      <c r="I35" s="319"/>
      <c r="J35" s="319"/>
      <c r="K35" s="319" t="str">
        <f t="shared" si="0"/>
        <v/>
      </c>
      <c r="L35" s="319"/>
      <c r="M35" s="319" t="str">
        <f t="shared" si="1"/>
        <v/>
      </c>
      <c r="O35" s="320" t="str">
        <f t="shared" si="2"/>
        <v/>
      </c>
      <c r="P35" s="320" t="str">
        <f t="shared" si="3"/>
        <v/>
      </c>
      <c r="Q35" s="320" t="str">
        <f t="shared" si="4"/>
        <v/>
      </c>
      <c r="S35" s="320" t="str">
        <f t="shared" si="5"/>
        <v/>
      </c>
      <c r="T35" s="320" t="str">
        <f t="shared" si="6"/>
        <v/>
      </c>
      <c r="U35" s="320" t="str">
        <f t="shared" si="7"/>
        <v/>
      </c>
      <c r="W35" s="320" t="str">
        <f t="shared" si="8"/>
        <v/>
      </c>
      <c r="X35" s="320" t="str">
        <f t="shared" si="9"/>
        <v/>
      </c>
      <c r="Y35" s="320" t="str">
        <f t="shared" si="10"/>
        <v/>
      </c>
    </row>
    <row r="36" spans="1:25" s="17" customFormat="1">
      <c r="A36" s="317">
        <f t="shared" si="11"/>
        <v>26</v>
      </c>
      <c r="B36" s="319"/>
      <c r="C36" s="319"/>
      <c r="D36" s="319"/>
      <c r="E36" s="319"/>
      <c r="F36" s="319"/>
      <c r="G36" s="319"/>
      <c r="H36" s="319"/>
      <c r="I36" s="319"/>
      <c r="J36" s="319"/>
      <c r="K36" s="319" t="str">
        <f t="shared" si="0"/>
        <v/>
      </c>
      <c r="L36" s="319"/>
      <c r="M36" s="319" t="str">
        <f t="shared" si="1"/>
        <v/>
      </c>
      <c r="O36" s="320" t="str">
        <f t="shared" si="2"/>
        <v/>
      </c>
      <c r="P36" s="320" t="str">
        <f t="shared" si="3"/>
        <v/>
      </c>
      <c r="Q36" s="320" t="str">
        <f t="shared" si="4"/>
        <v/>
      </c>
      <c r="S36" s="320" t="str">
        <f t="shared" si="5"/>
        <v/>
      </c>
      <c r="T36" s="320" t="str">
        <f t="shared" si="6"/>
        <v/>
      </c>
      <c r="U36" s="320" t="str">
        <f t="shared" si="7"/>
        <v/>
      </c>
      <c r="W36" s="320" t="str">
        <f t="shared" si="8"/>
        <v/>
      </c>
      <c r="X36" s="320" t="str">
        <f t="shared" si="9"/>
        <v/>
      </c>
      <c r="Y36" s="320" t="str">
        <f t="shared" si="10"/>
        <v/>
      </c>
    </row>
    <row r="37" spans="1:25" s="17" customFormat="1">
      <c r="A37" s="317">
        <f t="shared" si="11"/>
        <v>27</v>
      </c>
      <c r="B37" s="319"/>
      <c r="C37" s="319"/>
      <c r="D37" s="319"/>
      <c r="E37" s="319"/>
      <c r="F37" s="319"/>
      <c r="G37" s="319"/>
      <c r="H37" s="319"/>
      <c r="I37" s="319"/>
      <c r="J37" s="319"/>
      <c r="K37" s="319" t="str">
        <f t="shared" si="0"/>
        <v/>
      </c>
      <c r="L37" s="319"/>
      <c r="M37" s="319" t="str">
        <f t="shared" si="1"/>
        <v/>
      </c>
      <c r="O37" s="320" t="str">
        <f t="shared" si="2"/>
        <v/>
      </c>
      <c r="P37" s="320" t="str">
        <f t="shared" si="3"/>
        <v/>
      </c>
      <c r="Q37" s="320" t="str">
        <f t="shared" si="4"/>
        <v/>
      </c>
      <c r="S37" s="320" t="str">
        <f t="shared" si="5"/>
        <v/>
      </c>
      <c r="T37" s="320" t="str">
        <f t="shared" si="6"/>
        <v/>
      </c>
      <c r="U37" s="320" t="str">
        <f t="shared" si="7"/>
        <v/>
      </c>
      <c r="W37" s="320" t="str">
        <f t="shared" si="8"/>
        <v/>
      </c>
      <c r="X37" s="320" t="str">
        <f t="shared" si="9"/>
        <v/>
      </c>
      <c r="Y37" s="320" t="str">
        <f t="shared" si="10"/>
        <v/>
      </c>
    </row>
    <row r="38" spans="1:25" s="17" customFormat="1">
      <c r="A38" s="317">
        <f t="shared" si="11"/>
        <v>28</v>
      </c>
      <c r="B38" s="319"/>
      <c r="C38" s="319"/>
      <c r="D38" s="319"/>
      <c r="E38" s="319"/>
      <c r="F38" s="319"/>
      <c r="G38" s="319"/>
      <c r="H38" s="319"/>
      <c r="I38" s="319"/>
      <c r="J38" s="319"/>
      <c r="K38" s="319" t="str">
        <f t="shared" si="0"/>
        <v/>
      </c>
      <c r="L38" s="319"/>
      <c r="M38" s="319" t="str">
        <f t="shared" si="1"/>
        <v/>
      </c>
      <c r="O38" s="320" t="str">
        <f t="shared" si="2"/>
        <v/>
      </c>
      <c r="P38" s="320" t="str">
        <f t="shared" si="3"/>
        <v/>
      </c>
      <c r="Q38" s="320" t="str">
        <f t="shared" si="4"/>
        <v/>
      </c>
      <c r="S38" s="320" t="str">
        <f t="shared" si="5"/>
        <v/>
      </c>
      <c r="T38" s="320" t="str">
        <f t="shared" si="6"/>
        <v/>
      </c>
      <c r="U38" s="320" t="str">
        <f t="shared" si="7"/>
        <v/>
      </c>
      <c r="W38" s="320" t="str">
        <f t="shared" si="8"/>
        <v/>
      </c>
      <c r="X38" s="320" t="str">
        <f t="shared" si="9"/>
        <v/>
      </c>
      <c r="Y38" s="320" t="str">
        <f t="shared" si="10"/>
        <v/>
      </c>
    </row>
    <row r="39" spans="1:25" s="17" customFormat="1">
      <c r="A39" s="317">
        <f t="shared" si="11"/>
        <v>29</v>
      </c>
      <c r="B39" s="319"/>
      <c r="C39" s="319"/>
      <c r="D39" s="319"/>
      <c r="E39" s="319"/>
      <c r="F39" s="319"/>
      <c r="G39" s="319"/>
      <c r="H39" s="319"/>
      <c r="I39" s="319"/>
      <c r="J39" s="319"/>
      <c r="K39" s="319" t="str">
        <f t="shared" si="0"/>
        <v/>
      </c>
      <c r="L39" s="319"/>
      <c r="M39" s="319" t="str">
        <f t="shared" si="1"/>
        <v/>
      </c>
      <c r="O39" s="320" t="str">
        <f t="shared" si="2"/>
        <v/>
      </c>
      <c r="P39" s="320" t="str">
        <f t="shared" si="3"/>
        <v/>
      </c>
      <c r="Q39" s="320" t="str">
        <f t="shared" si="4"/>
        <v/>
      </c>
      <c r="S39" s="320" t="str">
        <f t="shared" si="5"/>
        <v/>
      </c>
      <c r="T39" s="320" t="str">
        <f t="shared" si="6"/>
        <v/>
      </c>
      <c r="U39" s="320" t="str">
        <f t="shared" si="7"/>
        <v/>
      </c>
      <c r="W39" s="320" t="str">
        <f t="shared" si="8"/>
        <v/>
      </c>
      <c r="X39" s="320" t="str">
        <f t="shared" si="9"/>
        <v/>
      </c>
      <c r="Y39" s="320" t="str">
        <f t="shared" si="10"/>
        <v/>
      </c>
    </row>
    <row r="40" spans="1:25" s="17" customFormat="1">
      <c r="A40" s="317">
        <f t="shared" si="11"/>
        <v>30</v>
      </c>
      <c r="B40" s="319"/>
      <c r="C40" s="319"/>
      <c r="D40" s="319"/>
      <c r="E40" s="319"/>
      <c r="F40" s="319"/>
      <c r="G40" s="319"/>
      <c r="H40" s="319"/>
      <c r="I40" s="319"/>
      <c r="J40" s="319"/>
      <c r="K40" s="319" t="str">
        <f t="shared" si="0"/>
        <v/>
      </c>
      <c r="L40" s="319"/>
      <c r="M40" s="319" t="str">
        <f t="shared" si="1"/>
        <v/>
      </c>
      <c r="O40" s="320" t="str">
        <f t="shared" si="2"/>
        <v/>
      </c>
      <c r="P40" s="320" t="str">
        <f t="shared" si="3"/>
        <v/>
      </c>
      <c r="Q40" s="320" t="str">
        <f t="shared" si="4"/>
        <v/>
      </c>
      <c r="S40" s="320" t="str">
        <f t="shared" si="5"/>
        <v/>
      </c>
      <c r="T40" s="320" t="str">
        <f t="shared" si="6"/>
        <v/>
      </c>
      <c r="U40" s="320" t="str">
        <f t="shared" si="7"/>
        <v/>
      </c>
      <c r="W40" s="320" t="str">
        <f t="shared" si="8"/>
        <v/>
      </c>
      <c r="X40" s="320" t="str">
        <f t="shared" si="9"/>
        <v/>
      </c>
      <c r="Y40" s="320" t="str">
        <f t="shared" si="10"/>
        <v/>
      </c>
    </row>
    <row r="41" spans="1:25" s="17" customFormat="1">
      <c r="A41" s="317">
        <f t="shared" si="11"/>
        <v>31</v>
      </c>
      <c r="B41" s="319"/>
      <c r="C41" s="319"/>
      <c r="D41" s="319"/>
      <c r="E41" s="319"/>
      <c r="F41" s="319"/>
      <c r="G41" s="319"/>
      <c r="H41" s="319"/>
      <c r="I41" s="319"/>
      <c r="J41" s="319"/>
      <c r="K41" s="319" t="str">
        <f t="shared" si="0"/>
        <v/>
      </c>
      <c r="L41" s="319"/>
      <c r="M41" s="319" t="str">
        <f t="shared" si="1"/>
        <v/>
      </c>
      <c r="O41" s="320" t="str">
        <f t="shared" si="2"/>
        <v/>
      </c>
      <c r="P41" s="320" t="str">
        <f t="shared" si="3"/>
        <v/>
      </c>
      <c r="Q41" s="320" t="str">
        <f t="shared" si="4"/>
        <v/>
      </c>
      <c r="S41" s="320" t="str">
        <f t="shared" si="5"/>
        <v/>
      </c>
      <c r="T41" s="320" t="str">
        <f t="shared" si="6"/>
        <v/>
      </c>
      <c r="U41" s="320" t="str">
        <f t="shared" si="7"/>
        <v/>
      </c>
      <c r="W41" s="320" t="str">
        <f t="shared" si="8"/>
        <v/>
      </c>
      <c r="X41" s="320" t="str">
        <f t="shared" si="9"/>
        <v/>
      </c>
      <c r="Y41" s="320" t="str">
        <f t="shared" si="10"/>
        <v/>
      </c>
    </row>
    <row r="42" spans="1:25" s="17" customFormat="1">
      <c r="A42" s="317">
        <f t="shared" si="11"/>
        <v>32</v>
      </c>
      <c r="B42" s="319"/>
      <c r="C42" s="319"/>
      <c r="D42" s="319"/>
      <c r="E42" s="319"/>
      <c r="F42" s="319"/>
      <c r="G42" s="319"/>
      <c r="H42" s="319"/>
      <c r="I42" s="319"/>
      <c r="J42" s="319"/>
      <c r="K42" s="319" t="str">
        <f t="shared" si="0"/>
        <v/>
      </c>
      <c r="L42" s="319"/>
      <c r="M42" s="319" t="str">
        <f t="shared" si="1"/>
        <v/>
      </c>
      <c r="O42" s="320" t="str">
        <f t="shared" si="2"/>
        <v/>
      </c>
      <c r="P42" s="320" t="str">
        <f t="shared" si="3"/>
        <v/>
      </c>
      <c r="Q42" s="320" t="str">
        <f t="shared" si="4"/>
        <v/>
      </c>
      <c r="S42" s="320" t="str">
        <f t="shared" si="5"/>
        <v/>
      </c>
      <c r="T42" s="320" t="str">
        <f t="shared" si="6"/>
        <v/>
      </c>
      <c r="U42" s="320" t="str">
        <f t="shared" si="7"/>
        <v/>
      </c>
      <c r="W42" s="320" t="str">
        <f t="shared" si="8"/>
        <v/>
      </c>
      <c r="X42" s="320" t="str">
        <f t="shared" si="9"/>
        <v/>
      </c>
      <c r="Y42" s="320" t="str">
        <f t="shared" si="10"/>
        <v/>
      </c>
    </row>
    <row r="43" spans="1:25" s="17" customFormat="1">
      <c r="A43" s="317">
        <f t="shared" si="11"/>
        <v>33</v>
      </c>
      <c r="B43" s="319"/>
      <c r="C43" s="319"/>
      <c r="D43" s="319"/>
      <c r="E43" s="319"/>
      <c r="F43" s="319"/>
      <c r="G43" s="319"/>
      <c r="H43" s="319"/>
      <c r="I43" s="319"/>
      <c r="J43" s="319"/>
      <c r="K43" s="319" t="str">
        <f t="shared" si="0"/>
        <v/>
      </c>
      <c r="L43" s="319"/>
      <c r="M43" s="319" t="str">
        <f t="shared" si="1"/>
        <v/>
      </c>
      <c r="O43" s="320" t="str">
        <f t="shared" si="2"/>
        <v/>
      </c>
      <c r="P43" s="320" t="str">
        <f t="shared" si="3"/>
        <v/>
      </c>
      <c r="Q43" s="320" t="str">
        <f t="shared" si="4"/>
        <v/>
      </c>
      <c r="S43" s="320" t="str">
        <f t="shared" si="5"/>
        <v/>
      </c>
      <c r="T43" s="320" t="str">
        <f t="shared" si="6"/>
        <v/>
      </c>
      <c r="U43" s="320" t="str">
        <f t="shared" si="7"/>
        <v/>
      </c>
      <c r="W43" s="320" t="str">
        <f t="shared" si="8"/>
        <v/>
      </c>
      <c r="X43" s="320" t="str">
        <f t="shared" si="9"/>
        <v/>
      </c>
      <c r="Y43" s="320" t="str">
        <f t="shared" si="10"/>
        <v/>
      </c>
    </row>
    <row r="44" spans="1:25" s="17" customFormat="1">
      <c r="A44" s="317">
        <f t="shared" si="11"/>
        <v>34</v>
      </c>
      <c r="B44" s="319"/>
      <c r="C44" s="319"/>
      <c r="D44" s="319"/>
      <c r="E44" s="319"/>
      <c r="F44" s="319"/>
      <c r="G44" s="319"/>
      <c r="H44" s="319"/>
      <c r="I44" s="319"/>
      <c r="J44" s="319"/>
      <c r="K44" s="319" t="str">
        <f t="shared" si="0"/>
        <v/>
      </c>
      <c r="L44" s="319"/>
      <c r="M44" s="319" t="str">
        <f t="shared" si="1"/>
        <v/>
      </c>
      <c r="O44" s="320" t="str">
        <f t="shared" si="2"/>
        <v/>
      </c>
      <c r="P44" s="320" t="str">
        <f t="shared" si="3"/>
        <v/>
      </c>
      <c r="Q44" s="320" t="str">
        <f t="shared" si="4"/>
        <v/>
      </c>
      <c r="S44" s="320" t="str">
        <f t="shared" si="5"/>
        <v/>
      </c>
      <c r="T44" s="320" t="str">
        <f t="shared" si="6"/>
        <v/>
      </c>
      <c r="U44" s="320" t="str">
        <f t="shared" si="7"/>
        <v/>
      </c>
      <c r="W44" s="320" t="str">
        <f t="shared" si="8"/>
        <v/>
      </c>
      <c r="X44" s="320" t="str">
        <f t="shared" si="9"/>
        <v/>
      </c>
      <c r="Y44" s="320" t="str">
        <f t="shared" si="10"/>
        <v/>
      </c>
    </row>
    <row r="45" spans="1:25" s="17" customFormat="1">
      <c r="A45" s="317">
        <f t="shared" si="11"/>
        <v>35</v>
      </c>
      <c r="B45" s="319"/>
      <c r="C45" s="319"/>
      <c r="D45" s="319"/>
      <c r="E45" s="319"/>
      <c r="F45" s="319"/>
      <c r="G45" s="319"/>
      <c r="H45" s="319"/>
      <c r="I45" s="319"/>
      <c r="J45" s="319"/>
      <c r="K45" s="319" t="str">
        <f t="shared" si="0"/>
        <v/>
      </c>
      <c r="L45" s="319"/>
      <c r="M45" s="319" t="str">
        <f t="shared" si="1"/>
        <v/>
      </c>
      <c r="O45" s="320" t="str">
        <f t="shared" si="2"/>
        <v/>
      </c>
      <c r="P45" s="320" t="str">
        <f t="shared" si="3"/>
        <v/>
      </c>
      <c r="Q45" s="320" t="str">
        <f t="shared" si="4"/>
        <v/>
      </c>
      <c r="S45" s="320" t="str">
        <f t="shared" si="5"/>
        <v/>
      </c>
      <c r="T45" s="320" t="str">
        <f t="shared" si="6"/>
        <v/>
      </c>
      <c r="U45" s="320" t="str">
        <f t="shared" si="7"/>
        <v/>
      </c>
      <c r="W45" s="320" t="str">
        <f t="shared" si="8"/>
        <v/>
      </c>
      <c r="X45" s="320" t="str">
        <f t="shared" si="9"/>
        <v/>
      </c>
      <c r="Y45" s="320" t="str">
        <f t="shared" si="10"/>
        <v/>
      </c>
    </row>
    <row r="46" spans="1:25" s="17" customFormat="1">
      <c r="A46" s="317">
        <f t="shared" si="11"/>
        <v>36</v>
      </c>
      <c r="B46" s="319"/>
      <c r="C46" s="319"/>
      <c r="D46" s="319"/>
      <c r="E46" s="319"/>
      <c r="F46" s="319"/>
      <c r="G46" s="319"/>
      <c r="H46" s="319"/>
      <c r="I46" s="319"/>
      <c r="J46" s="319"/>
      <c r="K46" s="319" t="str">
        <f t="shared" si="0"/>
        <v/>
      </c>
      <c r="L46" s="319"/>
      <c r="M46" s="319" t="str">
        <f t="shared" si="1"/>
        <v/>
      </c>
      <c r="O46" s="320" t="str">
        <f t="shared" si="2"/>
        <v/>
      </c>
      <c r="P46" s="320" t="str">
        <f t="shared" si="3"/>
        <v/>
      </c>
      <c r="Q46" s="320" t="str">
        <f t="shared" si="4"/>
        <v/>
      </c>
      <c r="S46" s="320" t="str">
        <f t="shared" si="5"/>
        <v/>
      </c>
      <c r="T46" s="320" t="str">
        <f t="shared" si="6"/>
        <v/>
      </c>
      <c r="U46" s="320" t="str">
        <f t="shared" si="7"/>
        <v/>
      </c>
      <c r="W46" s="320" t="str">
        <f t="shared" si="8"/>
        <v/>
      </c>
      <c r="X46" s="320" t="str">
        <f t="shared" si="9"/>
        <v/>
      </c>
      <c r="Y46" s="320" t="str">
        <f t="shared" si="10"/>
        <v/>
      </c>
    </row>
    <row r="47" spans="1:25" s="17" customFormat="1">
      <c r="A47" s="317">
        <f t="shared" si="11"/>
        <v>37</v>
      </c>
      <c r="B47" s="319"/>
      <c r="C47" s="319"/>
      <c r="D47" s="319"/>
      <c r="E47" s="319"/>
      <c r="F47" s="319"/>
      <c r="G47" s="319"/>
      <c r="H47" s="319"/>
      <c r="I47" s="319"/>
      <c r="J47" s="319"/>
      <c r="K47" s="319" t="str">
        <f t="shared" si="0"/>
        <v/>
      </c>
      <c r="L47" s="319"/>
      <c r="M47" s="319" t="str">
        <f t="shared" si="1"/>
        <v/>
      </c>
      <c r="O47" s="320" t="str">
        <f t="shared" si="2"/>
        <v/>
      </c>
      <c r="P47" s="320" t="str">
        <f t="shared" si="3"/>
        <v/>
      </c>
      <c r="Q47" s="320" t="str">
        <f t="shared" si="4"/>
        <v/>
      </c>
      <c r="S47" s="320" t="str">
        <f t="shared" si="5"/>
        <v/>
      </c>
      <c r="T47" s="320" t="str">
        <f t="shared" si="6"/>
        <v/>
      </c>
      <c r="U47" s="320" t="str">
        <f t="shared" si="7"/>
        <v/>
      </c>
      <c r="W47" s="320" t="str">
        <f t="shared" si="8"/>
        <v/>
      </c>
      <c r="X47" s="320" t="str">
        <f t="shared" si="9"/>
        <v/>
      </c>
      <c r="Y47" s="320" t="str">
        <f t="shared" si="10"/>
        <v/>
      </c>
    </row>
    <row r="48" spans="1:25" s="17" customFormat="1">
      <c r="A48" s="317">
        <f t="shared" si="11"/>
        <v>38</v>
      </c>
      <c r="B48" s="319"/>
      <c r="C48" s="319"/>
      <c r="D48" s="319"/>
      <c r="E48" s="319"/>
      <c r="F48" s="319"/>
      <c r="G48" s="319"/>
      <c r="H48" s="319"/>
      <c r="I48" s="319"/>
      <c r="J48" s="319"/>
      <c r="K48" s="319" t="str">
        <f t="shared" si="0"/>
        <v/>
      </c>
      <c r="L48" s="319"/>
      <c r="M48" s="319" t="str">
        <f t="shared" si="1"/>
        <v/>
      </c>
      <c r="O48" s="320" t="str">
        <f t="shared" si="2"/>
        <v/>
      </c>
      <c r="P48" s="320" t="str">
        <f t="shared" si="3"/>
        <v/>
      </c>
      <c r="Q48" s="320" t="str">
        <f t="shared" si="4"/>
        <v/>
      </c>
      <c r="S48" s="320" t="str">
        <f t="shared" si="5"/>
        <v/>
      </c>
      <c r="T48" s="320" t="str">
        <f t="shared" si="6"/>
        <v/>
      </c>
      <c r="U48" s="320" t="str">
        <f t="shared" si="7"/>
        <v/>
      </c>
      <c r="W48" s="320" t="str">
        <f t="shared" si="8"/>
        <v/>
      </c>
      <c r="X48" s="320" t="str">
        <f t="shared" si="9"/>
        <v/>
      </c>
      <c r="Y48" s="320" t="str">
        <f t="shared" si="10"/>
        <v/>
      </c>
    </row>
    <row r="49" spans="1:25" s="17" customFormat="1">
      <c r="A49" s="317">
        <f t="shared" si="11"/>
        <v>39</v>
      </c>
      <c r="B49" s="319"/>
      <c r="C49" s="319"/>
      <c r="D49" s="319"/>
      <c r="E49" s="319"/>
      <c r="F49" s="319"/>
      <c r="G49" s="319"/>
      <c r="H49" s="319"/>
      <c r="I49" s="319"/>
      <c r="J49" s="319"/>
      <c r="K49" s="319" t="str">
        <f t="shared" si="0"/>
        <v/>
      </c>
      <c r="L49" s="319"/>
      <c r="M49" s="319" t="str">
        <f t="shared" si="1"/>
        <v/>
      </c>
      <c r="O49" s="320" t="str">
        <f t="shared" si="2"/>
        <v/>
      </c>
      <c r="P49" s="320" t="str">
        <f t="shared" si="3"/>
        <v/>
      </c>
      <c r="Q49" s="320" t="str">
        <f t="shared" si="4"/>
        <v/>
      </c>
      <c r="S49" s="320" t="str">
        <f t="shared" si="5"/>
        <v/>
      </c>
      <c r="T49" s="320" t="str">
        <f t="shared" si="6"/>
        <v/>
      </c>
      <c r="U49" s="320" t="str">
        <f t="shared" si="7"/>
        <v/>
      </c>
      <c r="W49" s="320" t="str">
        <f t="shared" si="8"/>
        <v/>
      </c>
      <c r="X49" s="320" t="str">
        <f t="shared" si="9"/>
        <v/>
      </c>
      <c r="Y49" s="320" t="str">
        <f t="shared" si="10"/>
        <v/>
      </c>
    </row>
    <row r="50" spans="1:25" s="17" customFormat="1">
      <c r="A50" s="317">
        <f t="shared" si="11"/>
        <v>40</v>
      </c>
      <c r="B50" s="319"/>
      <c r="C50" s="319"/>
      <c r="D50" s="319"/>
      <c r="E50" s="319"/>
      <c r="F50" s="319"/>
      <c r="G50" s="319"/>
      <c r="H50" s="319"/>
      <c r="I50" s="319"/>
      <c r="J50" s="319"/>
      <c r="K50" s="319" t="str">
        <f t="shared" si="0"/>
        <v/>
      </c>
      <c r="L50" s="319"/>
      <c r="M50" s="319" t="str">
        <f t="shared" si="1"/>
        <v/>
      </c>
      <c r="O50" s="320" t="str">
        <f t="shared" si="2"/>
        <v/>
      </c>
      <c r="P50" s="320" t="str">
        <f t="shared" si="3"/>
        <v/>
      </c>
      <c r="Q50" s="320" t="str">
        <f t="shared" si="4"/>
        <v/>
      </c>
      <c r="S50" s="320" t="str">
        <f t="shared" si="5"/>
        <v/>
      </c>
      <c r="T50" s="320" t="str">
        <f t="shared" si="6"/>
        <v/>
      </c>
      <c r="U50" s="320" t="str">
        <f t="shared" si="7"/>
        <v/>
      </c>
      <c r="W50" s="320" t="str">
        <f t="shared" si="8"/>
        <v/>
      </c>
      <c r="X50" s="320" t="str">
        <f t="shared" si="9"/>
        <v/>
      </c>
      <c r="Y50" s="320" t="str">
        <f t="shared" si="10"/>
        <v/>
      </c>
    </row>
    <row r="51" spans="1:25" s="17" customFormat="1">
      <c r="A51" s="317">
        <f>A50+1</f>
        <v>41</v>
      </c>
      <c r="B51" s="319"/>
      <c r="C51" s="319"/>
      <c r="D51" s="319"/>
      <c r="E51" s="319"/>
      <c r="F51" s="319"/>
      <c r="G51" s="319"/>
      <c r="H51" s="319"/>
      <c r="I51" s="319"/>
      <c r="J51" s="319"/>
      <c r="K51" s="319" t="str">
        <f t="shared" ref="K51:K60" si="12">IF(L51&lt;&gt;"",IF(OR(L51&lt;$H$7,L51&gt;$E$7),0,1),"")</f>
        <v/>
      </c>
      <c r="L51" s="319"/>
      <c r="M51" s="319" t="str">
        <f t="shared" ref="M51:M60" si="13">IF(B51&lt;&gt;"",IF(SUM(B51:J51)=9,"+",IF(SUM(B51:J51)=0,"-","x")),"")</f>
        <v/>
      </c>
      <c r="O51" s="320" t="str">
        <f t="shared" ref="O51:O60" si="14">IF(B51&lt;&gt;"",IF(AND(B51=0,E51=0),"a",IF(AND(B51=1,E51=0),"b",IF(AND(B51=0,E51=1),"c","d"))),"")</f>
        <v/>
      </c>
      <c r="P51" s="320" t="str">
        <f t="shared" ref="P51:P60" si="15">IF(C51&lt;&gt;"",IF(AND(C51=0,F51=0),"a",IF(AND(C51=1,F51=0),"b",IF(AND(C51=0,F51=1),"c","d"))),"")</f>
        <v/>
      </c>
      <c r="Q51" s="320" t="str">
        <f t="shared" ref="Q51:Q60" si="16">IF(D51&lt;&gt;"",IF(AND(D51=0,G51=0),"a",IF(AND(D51=1,G51=0),"b",IF(AND(D51=0,G51=1),"c","d"))),"")</f>
        <v/>
      </c>
      <c r="S51" s="320" t="str">
        <f t="shared" ref="S51:S60" si="17">IF(E51&lt;&gt;"",IF(AND(E51=0,H51=0),"a",IF(AND(E51=1,H51=0),"b",IF(AND(E51=0,H51=1),"c","d"))),"")</f>
        <v/>
      </c>
      <c r="T51" s="320" t="str">
        <f t="shared" ref="T51:T60" si="18">IF(F51&lt;&gt;"",IF(AND(F51=0,I51=0),"a",IF(AND(F51=1,I51=0),"b",IF(AND(F51=0,I51=1),"c","d"))),"")</f>
        <v/>
      </c>
      <c r="U51" s="320" t="str">
        <f t="shared" ref="U51:U60" si="19">IF(G51&lt;&gt;"",IF(AND(G51=0,J51=0),"a",IF(AND(G51=1,J51=0),"b",IF(AND(G51=0,J51=1),"c","d"))),"")</f>
        <v/>
      </c>
      <c r="W51" s="320" t="str">
        <f t="shared" ref="W51:W60" si="20">IF(B51&lt;&gt;"",IF(AND(B51=0,H51=0),"a",IF(AND(B51=1,H51=0),"b",IF(AND(B51=0,H51=1),"c","d"))),"")</f>
        <v/>
      </c>
      <c r="X51" s="320" t="str">
        <f t="shared" ref="X51:X60" si="21">IF(C51&lt;&gt;"",IF(AND(C51=0,I51=0),"a",IF(AND(C51=1,I51=0),"b",IF(AND(C51=0,I51=1),"c","d"))),"")</f>
        <v/>
      </c>
      <c r="Y51" s="320" t="str">
        <f t="shared" ref="Y51:Y60" si="22">IF(D51&lt;&gt;"",IF(AND(D51=0,J51=0),"a",IF(AND(D51=1,J51=0),"b",IF(AND(D51=0,J51=1),"c","d"))),"")</f>
        <v/>
      </c>
    </row>
    <row r="52" spans="1:25" s="17" customFormat="1">
      <c r="A52" s="317">
        <f t="shared" ref="A52:A60" si="23">A51+1</f>
        <v>42</v>
      </c>
      <c r="B52" s="319"/>
      <c r="C52" s="319"/>
      <c r="D52" s="319"/>
      <c r="E52" s="319"/>
      <c r="F52" s="319"/>
      <c r="G52" s="319"/>
      <c r="H52" s="319"/>
      <c r="I52" s="319"/>
      <c r="J52" s="319"/>
      <c r="K52" s="319" t="str">
        <f t="shared" si="12"/>
        <v/>
      </c>
      <c r="L52" s="319"/>
      <c r="M52" s="319" t="str">
        <f t="shared" si="13"/>
        <v/>
      </c>
      <c r="O52" s="320" t="str">
        <f t="shared" si="14"/>
        <v/>
      </c>
      <c r="P52" s="320" t="str">
        <f t="shared" si="15"/>
        <v/>
      </c>
      <c r="Q52" s="320" t="str">
        <f t="shared" si="16"/>
        <v/>
      </c>
      <c r="S52" s="320" t="str">
        <f t="shared" si="17"/>
        <v/>
      </c>
      <c r="T52" s="320" t="str">
        <f t="shared" si="18"/>
        <v/>
      </c>
      <c r="U52" s="320" t="str">
        <f t="shared" si="19"/>
        <v/>
      </c>
      <c r="W52" s="320" t="str">
        <f t="shared" si="20"/>
        <v/>
      </c>
      <c r="X52" s="320" t="str">
        <f t="shared" si="21"/>
        <v/>
      </c>
      <c r="Y52" s="320" t="str">
        <f t="shared" si="22"/>
        <v/>
      </c>
    </row>
    <row r="53" spans="1:25" s="17" customFormat="1">
      <c r="A53" s="317">
        <f t="shared" si="23"/>
        <v>43</v>
      </c>
      <c r="B53" s="319"/>
      <c r="C53" s="319"/>
      <c r="D53" s="319"/>
      <c r="E53" s="319"/>
      <c r="F53" s="319"/>
      <c r="G53" s="319"/>
      <c r="H53" s="319"/>
      <c r="I53" s="319"/>
      <c r="J53" s="319"/>
      <c r="K53" s="319" t="str">
        <f t="shared" si="12"/>
        <v/>
      </c>
      <c r="L53" s="319"/>
      <c r="M53" s="319" t="str">
        <f t="shared" si="13"/>
        <v/>
      </c>
      <c r="O53" s="320" t="str">
        <f t="shared" si="14"/>
        <v/>
      </c>
      <c r="P53" s="320" t="str">
        <f t="shared" si="15"/>
        <v/>
      </c>
      <c r="Q53" s="320" t="str">
        <f t="shared" si="16"/>
        <v/>
      </c>
      <c r="S53" s="320" t="str">
        <f t="shared" si="17"/>
        <v/>
      </c>
      <c r="T53" s="320" t="str">
        <f t="shared" si="18"/>
        <v/>
      </c>
      <c r="U53" s="320" t="str">
        <f t="shared" si="19"/>
        <v/>
      </c>
      <c r="W53" s="320" t="str">
        <f t="shared" si="20"/>
        <v/>
      </c>
      <c r="X53" s="320" t="str">
        <f t="shared" si="21"/>
        <v/>
      </c>
      <c r="Y53" s="320" t="str">
        <f t="shared" si="22"/>
        <v/>
      </c>
    </row>
    <row r="54" spans="1:25" s="17" customFormat="1">
      <c r="A54" s="317">
        <f t="shared" si="23"/>
        <v>44</v>
      </c>
      <c r="B54" s="319"/>
      <c r="C54" s="319"/>
      <c r="D54" s="319"/>
      <c r="E54" s="319"/>
      <c r="F54" s="319"/>
      <c r="G54" s="319"/>
      <c r="H54" s="319"/>
      <c r="I54" s="319"/>
      <c r="J54" s="319"/>
      <c r="K54" s="319" t="str">
        <f t="shared" si="12"/>
        <v/>
      </c>
      <c r="L54" s="319"/>
      <c r="M54" s="319" t="str">
        <f t="shared" si="13"/>
        <v/>
      </c>
      <c r="O54" s="320" t="str">
        <f t="shared" si="14"/>
        <v/>
      </c>
      <c r="P54" s="320" t="str">
        <f t="shared" si="15"/>
        <v/>
      </c>
      <c r="Q54" s="320" t="str">
        <f t="shared" si="16"/>
        <v/>
      </c>
      <c r="S54" s="320" t="str">
        <f t="shared" si="17"/>
        <v/>
      </c>
      <c r="T54" s="320" t="str">
        <f t="shared" si="18"/>
        <v/>
      </c>
      <c r="U54" s="320" t="str">
        <f t="shared" si="19"/>
        <v/>
      </c>
      <c r="W54" s="320" t="str">
        <f t="shared" si="20"/>
        <v/>
      </c>
      <c r="X54" s="320" t="str">
        <f t="shared" si="21"/>
        <v/>
      </c>
      <c r="Y54" s="320" t="str">
        <f t="shared" si="22"/>
        <v/>
      </c>
    </row>
    <row r="55" spans="1:25" s="17" customFormat="1">
      <c r="A55" s="317">
        <f t="shared" si="23"/>
        <v>45</v>
      </c>
      <c r="B55" s="319"/>
      <c r="C55" s="319"/>
      <c r="D55" s="319"/>
      <c r="E55" s="319"/>
      <c r="F55" s="319"/>
      <c r="G55" s="319"/>
      <c r="H55" s="319"/>
      <c r="I55" s="319"/>
      <c r="J55" s="319"/>
      <c r="K55" s="319" t="str">
        <f t="shared" si="12"/>
        <v/>
      </c>
      <c r="L55" s="319"/>
      <c r="M55" s="319" t="str">
        <f t="shared" si="13"/>
        <v/>
      </c>
      <c r="O55" s="320" t="str">
        <f t="shared" si="14"/>
        <v/>
      </c>
      <c r="P55" s="320" t="str">
        <f t="shared" si="15"/>
        <v/>
      </c>
      <c r="Q55" s="320" t="str">
        <f t="shared" si="16"/>
        <v/>
      </c>
      <c r="S55" s="320" t="str">
        <f t="shared" si="17"/>
        <v/>
      </c>
      <c r="T55" s="320" t="str">
        <f t="shared" si="18"/>
        <v/>
      </c>
      <c r="U55" s="320" t="str">
        <f t="shared" si="19"/>
        <v/>
      </c>
      <c r="W55" s="320" t="str">
        <f t="shared" si="20"/>
        <v/>
      </c>
      <c r="X55" s="320" t="str">
        <f t="shared" si="21"/>
        <v/>
      </c>
      <c r="Y55" s="320" t="str">
        <f t="shared" si="22"/>
        <v/>
      </c>
    </row>
    <row r="56" spans="1:25" s="17" customFormat="1">
      <c r="A56" s="317">
        <f t="shared" si="23"/>
        <v>46</v>
      </c>
      <c r="B56" s="319"/>
      <c r="C56" s="319"/>
      <c r="D56" s="319"/>
      <c r="E56" s="319"/>
      <c r="F56" s="319"/>
      <c r="G56" s="319"/>
      <c r="H56" s="319"/>
      <c r="I56" s="319"/>
      <c r="J56" s="319"/>
      <c r="K56" s="319" t="str">
        <f t="shared" si="12"/>
        <v/>
      </c>
      <c r="L56" s="319"/>
      <c r="M56" s="319" t="str">
        <f t="shared" si="13"/>
        <v/>
      </c>
      <c r="O56" s="320" t="str">
        <f t="shared" si="14"/>
        <v/>
      </c>
      <c r="P56" s="320" t="str">
        <f t="shared" si="15"/>
        <v/>
      </c>
      <c r="Q56" s="320" t="str">
        <f t="shared" si="16"/>
        <v/>
      </c>
      <c r="S56" s="320" t="str">
        <f t="shared" si="17"/>
        <v/>
      </c>
      <c r="T56" s="320" t="str">
        <f t="shared" si="18"/>
        <v/>
      </c>
      <c r="U56" s="320" t="str">
        <f t="shared" si="19"/>
        <v/>
      </c>
      <c r="W56" s="320" t="str">
        <f t="shared" si="20"/>
        <v/>
      </c>
      <c r="X56" s="320" t="str">
        <f t="shared" si="21"/>
        <v/>
      </c>
      <c r="Y56" s="320" t="str">
        <f t="shared" si="22"/>
        <v/>
      </c>
    </row>
    <row r="57" spans="1:25" s="17" customFormat="1">
      <c r="A57" s="317">
        <f t="shared" si="23"/>
        <v>47</v>
      </c>
      <c r="B57" s="319"/>
      <c r="C57" s="319"/>
      <c r="D57" s="319"/>
      <c r="E57" s="319"/>
      <c r="F57" s="319"/>
      <c r="G57" s="319"/>
      <c r="H57" s="319"/>
      <c r="I57" s="319"/>
      <c r="J57" s="319"/>
      <c r="K57" s="319" t="str">
        <f t="shared" si="12"/>
        <v/>
      </c>
      <c r="L57" s="319"/>
      <c r="M57" s="319" t="str">
        <f t="shared" si="13"/>
        <v/>
      </c>
      <c r="O57" s="320" t="str">
        <f t="shared" si="14"/>
        <v/>
      </c>
      <c r="P57" s="320" t="str">
        <f t="shared" si="15"/>
        <v/>
      </c>
      <c r="Q57" s="320" t="str">
        <f t="shared" si="16"/>
        <v/>
      </c>
      <c r="S57" s="320" t="str">
        <f t="shared" si="17"/>
        <v/>
      </c>
      <c r="T57" s="320" t="str">
        <f t="shared" si="18"/>
        <v/>
      </c>
      <c r="U57" s="320" t="str">
        <f t="shared" si="19"/>
        <v/>
      </c>
      <c r="W57" s="320" t="str">
        <f t="shared" si="20"/>
        <v/>
      </c>
      <c r="X57" s="320" t="str">
        <f t="shared" si="21"/>
        <v/>
      </c>
      <c r="Y57" s="320" t="str">
        <f t="shared" si="22"/>
        <v/>
      </c>
    </row>
    <row r="58" spans="1:25" s="17" customFormat="1">
      <c r="A58" s="317">
        <f t="shared" si="23"/>
        <v>48</v>
      </c>
      <c r="B58" s="319"/>
      <c r="C58" s="319"/>
      <c r="D58" s="319"/>
      <c r="E58" s="319"/>
      <c r="F58" s="319"/>
      <c r="G58" s="319"/>
      <c r="H58" s="319"/>
      <c r="I58" s="319"/>
      <c r="J58" s="319"/>
      <c r="K58" s="319" t="str">
        <f t="shared" si="12"/>
        <v/>
      </c>
      <c r="L58" s="319"/>
      <c r="M58" s="319" t="str">
        <f t="shared" si="13"/>
        <v/>
      </c>
      <c r="O58" s="320" t="str">
        <f t="shared" si="14"/>
        <v/>
      </c>
      <c r="P58" s="320" t="str">
        <f t="shared" si="15"/>
        <v/>
      </c>
      <c r="Q58" s="320" t="str">
        <f t="shared" si="16"/>
        <v/>
      </c>
      <c r="S58" s="320" t="str">
        <f t="shared" si="17"/>
        <v/>
      </c>
      <c r="T58" s="320" t="str">
        <f t="shared" si="18"/>
        <v/>
      </c>
      <c r="U58" s="320" t="str">
        <f t="shared" si="19"/>
        <v/>
      </c>
      <c r="W58" s="320" t="str">
        <f t="shared" si="20"/>
        <v/>
      </c>
      <c r="X58" s="320" t="str">
        <f t="shared" si="21"/>
        <v/>
      </c>
      <c r="Y58" s="320" t="str">
        <f t="shared" si="22"/>
        <v/>
      </c>
    </row>
    <row r="59" spans="1:25" s="17" customFormat="1">
      <c r="A59" s="317">
        <f t="shared" si="23"/>
        <v>49</v>
      </c>
      <c r="B59" s="319"/>
      <c r="C59" s="319"/>
      <c r="D59" s="319"/>
      <c r="E59" s="319"/>
      <c r="F59" s="319"/>
      <c r="G59" s="319"/>
      <c r="H59" s="319"/>
      <c r="I59" s="319"/>
      <c r="J59" s="319"/>
      <c r="K59" s="319" t="str">
        <f t="shared" si="12"/>
        <v/>
      </c>
      <c r="L59" s="319"/>
      <c r="M59" s="319" t="str">
        <f t="shared" si="13"/>
        <v/>
      </c>
      <c r="O59" s="320" t="str">
        <f t="shared" si="14"/>
        <v/>
      </c>
      <c r="P59" s="320" t="str">
        <f t="shared" si="15"/>
        <v/>
      </c>
      <c r="Q59" s="320" t="str">
        <f t="shared" si="16"/>
        <v/>
      </c>
      <c r="S59" s="320" t="str">
        <f t="shared" si="17"/>
        <v/>
      </c>
      <c r="T59" s="320" t="str">
        <f t="shared" si="18"/>
        <v/>
      </c>
      <c r="U59" s="320" t="str">
        <f t="shared" si="19"/>
        <v/>
      </c>
      <c r="W59" s="320" t="str">
        <f t="shared" si="20"/>
        <v/>
      </c>
      <c r="X59" s="320" t="str">
        <f t="shared" si="21"/>
        <v/>
      </c>
      <c r="Y59" s="320" t="str">
        <f t="shared" si="22"/>
        <v/>
      </c>
    </row>
    <row r="60" spans="1:25" s="17" customFormat="1">
      <c r="A60" s="317">
        <f t="shared" si="23"/>
        <v>50</v>
      </c>
      <c r="B60" s="319"/>
      <c r="C60" s="319"/>
      <c r="D60" s="319"/>
      <c r="E60" s="319"/>
      <c r="F60" s="319"/>
      <c r="G60" s="319"/>
      <c r="H60" s="319"/>
      <c r="I60" s="319"/>
      <c r="J60" s="319"/>
      <c r="K60" s="319" t="str">
        <f t="shared" si="12"/>
        <v/>
      </c>
      <c r="L60" s="319"/>
      <c r="M60" s="319" t="str">
        <f t="shared" si="13"/>
        <v/>
      </c>
      <c r="O60" s="320" t="str">
        <f t="shared" si="14"/>
        <v/>
      </c>
      <c r="P60" s="320" t="str">
        <f t="shared" si="15"/>
        <v/>
      </c>
      <c r="Q60" s="320" t="str">
        <f t="shared" si="16"/>
        <v/>
      </c>
      <c r="S60" s="320" t="str">
        <f t="shared" si="17"/>
        <v/>
      </c>
      <c r="T60" s="320" t="str">
        <f t="shared" si="18"/>
        <v/>
      </c>
      <c r="U60" s="320" t="str">
        <f t="shared" si="19"/>
        <v/>
      </c>
      <c r="W60" s="320" t="str">
        <f t="shared" si="20"/>
        <v/>
      </c>
      <c r="X60" s="320" t="str">
        <f t="shared" si="21"/>
        <v/>
      </c>
      <c r="Y60" s="320" t="str">
        <f t="shared" si="22"/>
        <v/>
      </c>
    </row>
    <row r="62" spans="1:25" ht="20.25">
      <c r="B62" s="321" t="s">
        <v>391</v>
      </c>
    </row>
    <row r="64" spans="1:25" ht="15.75">
      <c r="B64" s="1356" t="s">
        <v>392</v>
      </c>
      <c r="C64" s="1356"/>
      <c r="D64" s="1356"/>
      <c r="E64" s="1356"/>
      <c r="F64" s="1356"/>
      <c r="G64" s="1356"/>
      <c r="H64" s="1356"/>
      <c r="I64" s="1356"/>
      <c r="J64" s="1356"/>
      <c r="K64" s="1356"/>
    </row>
    <row r="65" spans="1:26" s="17" customFormat="1">
      <c r="A65" s="320"/>
      <c r="B65" s="322"/>
      <c r="C65" s="322"/>
      <c r="D65" s="322"/>
      <c r="E65" s="322"/>
      <c r="F65" s="322"/>
      <c r="G65" s="322"/>
      <c r="H65" s="322"/>
      <c r="I65" s="322"/>
      <c r="J65" s="322"/>
      <c r="K65" s="322"/>
      <c r="L65" s="320"/>
      <c r="M65" s="320"/>
      <c r="N65" s="178"/>
      <c r="O65" s="171"/>
      <c r="P65" s="171"/>
      <c r="Q65" s="171"/>
      <c r="R65" s="178"/>
      <c r="S65" s="178"/>
      <c r="T65" s="178"/>
      <c r="U65" s="178"/>
      <c r="V65" s="178"/>
      <c r="W65" s="178"/>
      <c r="X65" s="178"/>
      <c r="Y65" s="178"/>
    </row>
    <row r="66" spans="1:26">
      <c r="G66" s="998" t="s">
        <v>346</v>
      </c>
      <c r="H66" s="998"/>
      <c r="I66" s="998"/>
      <c r="J66" s="998"/>
      <c r="K66" s="1357" t="s">
        <v>393</v>
      </c>
      <c r="L66" s="323"/>
      <c r="N66" s="13"/>
      <c r="Q66" s="178"/>
      <c r="R66" s="171"/>
      <c r="S66" s="171"/>
      <c r="T66" s="171"/>
      <c r="W66" s="171"/>
      <c r="X66" s="171"/>
      <c r="Z66" s="178"/>
    </row>
    <row r="67" spans="1:26">
      <c r="G67" s="998">
        <v>0</v>
      </c>
      <c r="H67" s="998"/>
      <c r="I67" s="998">
        <v>1</v>
      </c>
      <c r="J67" s="998"/>
      <c r="K67" s="1358"/>
      <c r="L67" s="323"/>
      <c r="N67" s="13"/>
      <c r="Q67" s="178"/>
      <c r="R67" s="171"/>
      <c r="S67" s="171"/>
      <c r="T67" s="171"/>
      <c r="W67" s="171"/>
      <c r="X67" s="171"/>
      <c r="Z67" s="178"/>
    </row>
    <row r="68" spans="1:26">
      <c r="B68" s="1355" t="s">
        <v>394</v>
      </c>
      <c r="C68" s="324">
        <v>0</v>
      </c>
      <c r="D68" s="325" t="s">
        <v>395</v>
      </c>
      <c r="E68" s="326"/>
      <c r="F68" s="327"/>
      <c r="G68" s="1353">
        <f>COUNTIF($O$11:$Q$60,"=a")</f>
        <v>0</v>
      </c>
      <c r="H68" s="1354"/>
      <c r="I68" s="1353">
        <f>COUNTIF($O$11:$Q$60,"=c")</f>
        <v>0</v>
      </c>
      <c r="J68" s="1354"/>
      <c r="K68" s="328">
        <f>SUM(G68:J68)</f>
        <v>0</v>
      </c>
      <c r="L68" s="12"/>
      <c r="N68" s="13"/>
      <c r="Q68" s="178"/>
      <c r="R68" s="171"/>
      <c r="S68" s="171"/>
      <c r="T68" s="171"/>
      <c r="W68" s="171"/>
      <c r="X68" s="171"/>
      <c r="Z68" s="178"/>
    </row>
    <row r="69" spans="1:26">
      <c r="B69" s="1355"/>
      <c r="C69" s="268"/>
      <c r="D69" s="329" t="s">
        <v>396</v>
      </c>
      <c r="E69" s="195"/>
      <c r="F69" s="330"/>
      <c r="G69" s="1351" t="str">
        <f>IF(K72&lt;&gt;0,K68/K72*G72,"")</f>
        <v/>
      </c>
      <c r="H69" s="1352"/>
      <c r="I69" s="1351" t="str">
        <f>IF(K72&lt;&gt;0,K68/K72*I72,"")</f>
        <v/>
      </c>
      <c r="J69" s="1352"/>
      <c r="K69" s="331" t="str">
        <f>IF(G69&lt;&gt;"",G69+I69,"")</f>
        <v/>
      </c>
      <c r="L69" s="332"/>
      <c r="N69" s="13"/>
      <c r="Q69" s="178"/>
      <c r="R69" s="171"/>
      <c r="S69" s="171"/>
      <c r="T69" s="171"/>
      <c r="W69" s="171"/>
      <c r="X69" s="171"/>
      <c r="Z69" s="178"/>
    </row>
    <row r="70" spans="1:26">
      <c r="B70" s="1355"/>
      <c r="C70" s="324">
        <v>1</v>
      </c>
      <c r="D70" s="325" t="s">
        <v>395</v>
      </c>
      <c r="E70" s="326"/>
      <c r="F70" s="327"/>
      <c r="G70" s="1353">
        <f>COUNTIF($O$11:$Q$60,"=b")</f>
        <v>0</v>
      </c>
      <c r="H70" s="1354"/>
      <c r="I70" s="1353">
        <f>COUNTIF($O$11:$Q$60,"=d")</f>
        <v>0</v>
      </c>
      <c r="J70" s="1354"/>
      <c r="K70" s="328">
        <f>SUM(G70:J70)</f>
        <v>0</v>
      </c>
      <c r="L70" s="12"/>
      <c r="N70" s="13"/>
      <c r="Q70" s="178"/>
      <c r="R70" s="171"/>
      <c r="S70" s="171"/>
      <c r="T70" s="171"/>
      <c r="W70" s="171"/>
      <c r="X70" s="171"/>
      <c r="Z70" s="178"/>
    </row>
    <row r="71" spans="1:26">
      <c r="B71" s="1355"/>
      <c r="C71" s="268"/>
      <c r="D71" s="329" t="s">
        <v>396</v>
      </c>
      <c r="E71" s="195"/>
      <c r="F71" s="330"/>
      <c r="G71" s="1351" t="str">
        <f>IF(K72&lt;&gt;0,K70/K72*G72,"")</f>
        <v/>
      </c>
      <c r="H71" s="1352"/>
      <c r="I71" s="1351" t="str">
        <f>IF(K72&lt;&gt;0,K70/K72*I72,"")</f>
        <v/>
      </c>
      <c r="J71" s="1352"/>
      <c r="K71" s="331" t="str">
        <f>IF(G71&lt;&gt;"",G71+I71,"")</f>
        <v/>
      </c>
      <c r="L71" s="332"/>
      <c r="N71" s="13"/>
      <c r="Q71" s="178"/>
      <c r="R71" s="171"/>
      <c r="S71" s="171"/>
      <c r="T71" s="171"/>
      <c r="W71" s="171"/>
      <c r="X71" s="171"/>
      <c r="Z71" s="178"/>
    </row>
    <row r="72" spans="1:26">
      <c r="B72" s="1359" t="s">
        <v>393</v>
      </c>
      <c r="C72" s="1360"/>
      <c r="D72" s="325" t="s">
        <v>395</v>
      </c>
      <c r="E72" s="326"/>
      <c r="F72" s="327"/>
      <c r="G72" s="1353">
        <f>G68+G70</f>
        <v>0</v>
      </c>
      <c r="H72" s="1354"/>
      <c r="I72" s="1353">
        <f>I68+I70</f>
        <v>0</v>
      </c>
      <c r="J72" s="1354"/>
      <c r="K72" s="328">
        <f>K68+K70</f>
        <v>0</v>
      </c>
      <c r="L72" s="12"/>
      <c r="N72" s="333"/>
      <c r="O72" s="178"/>
      <c r="R72" s="171"/>
      <c r="Z72" s="178"/>
    </row>
    <row r="73" spans="1:26">
      <c r="B73" s="1361"/>
      <c r="C73" s="1362"/>
      <c r="D73" s="329" t="s">
        <v>396</v>
      </c>
      <c r="E73" s="195"/>
      <c r="F73" s="330"/>
      <c r="G73" s="1351" t="str">
        <f>IF(G69&lt;&gt;"",G69+G71,"")</f>
        <v/>
      </c>
      <c r="H73" s="1352"/>
      <c r="I73" s="1351" t="str">
        <f>IF(I69&lt;&gt;"",I69+I71,"")</f>
        <v/>
      </c>
      <c r="J73" s="1352"/>
      <c r="K73" s="331" t="str">
        <f>IF(K69&lt;&gt;"",K69+K71,"")</f>
        <v/>
      </c>
      <c r="L73" s="332"/>
      <c r="N73" s="13"/>
      <c r="O73" s="178"/>
      <c r="R73" s="171"/>
      <c r="Z73" s="178"/>
    </row>
    <row r="76" spans="1:26" ht="15.75">
      <c r="B76" s="1356" t="s">
        <v>397</v>
      </c>
      <c r="C76" s="1356"/>
      <c r="D76" s="1356"/>
      <c r="E76" s="1356"/>
      <c r="F76" s="1356"/>
      <c r="G76" s="1356"/>
      <c r="H76" s="1356"/>
      <c r="I76" s="1356"/>
      <c r="J76" s="1356"/>
      <c r="K76" s="1356"/>
    </row>
    <row r="77" spans="1:26">
      <c r="B77" s="322"/>
      <c r="C77" s="322"/>
      <c r="D77" s="322"/>
      <c r="E77" s="322"/>
      <c r="F77" s="322"/>
      <c r="G77" s="322"/>
      <c r="H77" s="322"/>
      <c r="I77" s="322"/>
      <c r="J77" s="322"/>
      <c r="K77" s="322"/>
      <c r="L77" s="12"/>
    </row>
    <row r="78" spans="1:26">
      <c r="G78" s="998" t="s">
        <v>17</v>
      </c>
      <c r="H78" s="998"/>
      <c r="I78" s="998"/>
      <c r="J78" s="998"/>
      <c r="K78" s="1357" t="s">
        <v>393</v>
      </c>
      <c r="L78" s="323"/>
      <c r="N78" s="13"/>
      <c r="O78" s="178"/>
      <c r="R78" s="171"/>
      <c r="Z78" s="178"/>
    </row>
    <row r="79" spans="1:26">
      <c r="G79" s="998">
        <v>0</v>
      </c>
      <c r="H79" s="998"/>
      <c r="I79" s="998">
        <v>1</v>
      </c>
      <c r="J79" s="998"/>
      <c r="K79" s="1358"/>
      <c r="L79" s="323"/>
      <c r="N79" s="13"/>
      <c r="O79" s="178"/>
      <c r="R79" s="171"/>
      <c r="Z79" s="178"/>
    </row>
    <row r="80" spans="1:26">
      <c r="B80" s="1355" t="s">
        <v>346</v>
      </c>
      <c r="C80" s="324">
        <v>0</v>
      </c>
      <c r="D80" s="325" t="s">
        <v>395</v>
      </c>
      <c r="E80" s="326"/>
      <c r="F80" s="327"/>
      <c r="G80" s="1349">
        <f>COUNTIF($S$11:$U$60,"=a")</f>
        <v>0</v>
      </c>
      <c r="H80" s="1350"/>
      <c r="I80" s="1349">
        <f>COUNTIF($S$11:$U$60,"=c")</f>
        <v>0</v>
      </c>
      <c r="J80" s="1350"/>
      <c r="K80" s="328">
        <f>SUM(G80:J80)</f>
        <v>0</v>
      </c>
      <c r="L80" s="12"/>
      <c r="N80" s="13"/>
      <c r="O80" s="178"/>
      <c r="R80" s="171"/>
      <c r="Z80" s="178"/>
    </row>
    <row r="81" spans="2:26">
      <c r="B81" s="1355"/>
      <c r="C81" s="268"/>
      <c r="D81" s="329" t="s">
        <v>396</v>
      </c>
      <c r="E81" s="195"/>
      <c r="F81" s="330"/>
      <c r="G81" s="1351" t="str">
        <f>IF(K84&lt;&gt;0,K80/K84*G84,"")</f>
        <v/>
      </c>
      <c r="H81" s="1352"/>
      <c r="I81" s="1351" t="str">
        <f>IF(K84&lt;&gt;0,K80/K84*I84,"")</f>
        <v/>
      </c>
      <c r="J81" s="1352"/>
      <c r="K81" s="331" t="str">
        <f>IF(G81&lt;&gt;"",G81+I81,"")</f>
        <v/>
      </c>
      <c r="L81" s="332"/>
      <c r="N81" s="13"/>
      <c r="O81" s="178"/>
      <c r="R81" s="171"/>
      <c r="Z81" s="178"/>
    </row>
    <row r="82" spans="2:26">
      <c r="B82" s="1355"/>
      <c r="C82" s="324">
        <v>1</v>
      </c>
      <c r="D82" s="325" t="s">
        <v>395</v>
      </c>
      <c r="E82" s="326"/>
      <c r="F82" s="327"/>
      <c r="G82" s="1349">
        <f>COUNTIF($S$11:$U$60,"=b")</f>
        <v>0</v>
      </c>
      <c r="H82" s="1350"/>
      <c r="I82" s="1349">
        <f>COUNTIF($S$11:$U$60,"=d")</f>
        <v>0</v>
      </c>
      <c r="J82" s="1350"/>
      <c r="K82" s="328">
        <f>SUM(G82:J82)</f>
        <v>0</v>
      </c>
      <c r="L82" s="12"/>
      <c r="N82" s="13"/>
      <c r="O82" s="178"/>
      <c r="R82" s="171"/>
      <c r="Z82" s="178"/>
    </row>
    <row r="83" spans="2:26">
      <c r="B83" s="1355"/>
      <c r="C83" s="268"/>
      <c r="D83" s="329" t="s">
        <v>396</v>
      </c>
      <c r="E83" s="195"/>
      <c r="F83" s="330"/>
      <c r="G83" s="1351" t="str">
        <f>IF(K84&lt;&gt;0,K82/K84*G84,"")</f>
        <v/>
      </c>
      <c r="H83" s="1352"/>
      <c r="I83" s="1351" t="str">
        <f>IF(K84&lt;&gt;0,K82/K84*I84,"")</f>
        <v/>
      </c>
      <c r="J83" s="1352"/>
      <c r="K83" s="331" t="str">
        <f>IF(G83&lt;&gt;"",G83+I83,"")</f>
        <v/>
      </c>
      <c r="L83" s="332"/>
      <c r="N83" s="13"/>
      <c r="O83" s="178"/>
      <c r="R83" s="171"/>
      <c r="Z83" s="178"/>
    </row>
    <row r="84" spans="2:26">
      <c r="B84" s="1359" t="s">
        <v>393</v>
      </c>
      <c r="C84" s="1360"/>
      <c r="D84" s="325" t="s">
        <v>395</v>
      </c>
      <c r="E84" s="326"/>
      <c r="F84" s="327"/>
      <c r="G84" s="1353">
        <f>G80+G82</f>
        <v>0</v>
      </c>
      <c r="H84" s="1354"/>
      <c r="I84" s="1353">
        <f>I80+I82</f>
        <v>0</v>
      </c>
      <c r="J84" s="1354"/>
      <c r="K84" s="328">
        <f>K80+K82</f>
        <v>0</v>
      </c>
      <c r="L84" s="12"/>
      <c r="N84" s="13"/>
      <c r="O84" s="178"/>
      <c r="R84" s="171"/>
      <c r="Z84" s="178"/>
    </row>
    <row r="85" spans="2:26">
      <c r="B85" s="1361"/>
      <c r="C85" s="1362"/>
      <c r="D85" s="329" t="s">
        <v>396</v>
      </c>
      <c r="E85" s="195"/>
      <c r="F85" s="330"/>
      <c r="G85" s="1351" t="str">
        <f>IF(G81&lt;&gt;"",G81+G83,"")</f>
        <v/>
      </c>
      <c r="H85" s="1352"/>
      <c r="I85" s="1351" t="str">
        <f>IF(I81&lt;&gt;"",I81+I83,"")</f>
        <v/>
      </c>
      <c r="J85" s="1352"/>
      <c r="K85" s="331" t="str">
        <f>IF(K81&lt;&gt;"",K81+K83,"")</f>
        <v/>
      </c>
      <c r="L85" s="332"/>
      <c r="N85" s="13"/>
      <c r="O85" s="178"/>
      <c r="R85" s="171"/>
      <c r="Z85" s="178"/>
    </row>
    <row r="86" spans="2:26">
      <c r="L86" s="12"/>
    </row>
    <row r="87" spans="2:26">
      <c r="L87" s="12"/>
    </row>
    <row r="88" spans="2:26" ht="15.75">
      <c r="B88" s="1356" t="s">
        <v>398</v>
      </c>
      <c r="C88" s="1356"/>
      <c r="D88" s="1356"/>
      <c r="E88" s="1356"/>
      <c r="F88" s="1356"/>
      <c r="G88" s="1356"/>
      <c r="H88" s="1356"/>
      <c r="I88" s="1356"/>
      <c r="J88" s="1356"/>
      <c r="K88" s="1356"/>
      <c r="L88" s="12"/>
    </row>
    <row r="89" spans="2:26">
      <c r="B89" s="322"/>
      <c r="C89" s="322"/>
      <c r="D89" s="322"/>
      <c r="E89" s="322"/>
      <c r="F89" s="322"/>
      <c r="G89" s="322"/>
      <c r="H89" s="322"/>
      <c r="I89" s="322"/>
      <c r="J89" s="322"/>
      <c r="K89" s="322"/>
      <c r="L89" s="12"/>
    </row>
    <row r="90" spans="2:26">
      <c r="G90" s="998" t="s">
        <v>17</v>
      </c>
      <c r="H90" s="998"/>
      <c r="I90" s="998"/>
      <c r="J90" s="998"/>
      <c r="K90" s="1357" t="s">
        <v>393</v>
      </c>
      <c r="L90" s="323"/>
      <c r="N90" s="13"/>
      <c r="O90" s="178"/>
      <c r="R90" s="171"/>
      <c r="Z90" s="178"/>
    </row>
    <row r="91" spans="2:26">
      <c r="G91" s="998">
        <v>0</v>
      </c>
      <c r="H91" s="998"/>
      <c r="I91" s="998">
        <v>1</v>
      </c>
      <c r="J91" s="998"/>
      <c r="K91" s="1358"/>
      <c r="L91" s="323"/>
      <c r="N91" s="13"/>
      <c r="O91" s="178"/>
      <c r="R91" s="171"/>
      <c r="Z91" s="178"/>
    </row>
    <row r="92" spans="2:26">
      <c r="B92" s="1355" t="s">
        <v>394</v>
      </c>
      <c r="C92" s="324">
        <v>0</v>
      </c>
      <c r="D92" s="325" t="s">
        <v>395</v>
      </c>
      <c r="E92" s="326"/>
      <c r="F92" s="327"/>
      <c r="G92" s="1349">
        <f>COUNTIF($W$11:$Y$60,"=a")</f>
        <v>0</v>
      </c>
      <c r="H92" s="1350"/>
      <c r="I92" s="1349">
        <f>COUNTIF($W$11:$Y$60,"=c")</f>
        <v>0</v>
      </c>
      <c r="J92" s="1350"/>
      <c r="K92" s="328">
        <f>SUM(G92:J92)</f>
        <v>0</v>
      </c>
      <c r="L92" s="12"/>
      <c r="N92" s="13"/>
      <c r="O92" s="178"/>
      <c r="R92" s="171"/>
      <c r="Z92" s="178"/>
    </row>
    <row r="93" spans="2:26">
      <c r="B93" s="1355"/>
      <c r="C93" s="268"/>
      <c r="D93" s="329" t="s">
        <v>396</v>
      </c>
      <c r="E93" s="195"/>
      <c r="F93" s="330"/>
      <c r="G93" s="1351" t="str">
        <f>IF(K96&lt;&gt;0,K92/K96*G96,"")</f>
        <v/>
      </c>
      <c r="H93" s="1352"/>
      <c r="I93" s="1351" t="str">
        <f>IF(K96&lt;&gt;0,K92/K96*I96,"")</f>
        <v/>
      </c>
      <c r="J93" s="1352"/>
      <c r="K93" s="331" t="str">
        <f>IF(G93&lt;&gt;"",G93+I93,"")</f>
        <v/>
      </c>
      <c r="L93" s="332"/>
      <c r="N93" s="13"/>
      <c r="O93" s="178"/>
      <c r="R93" s="171"/>
      <c r="Z93" s="178"/>
    </row>
    <row r="94" spans="2:26">
      <c r="B94" s="1355"/>
      <c r="C94" s="324">
        <v>1</v>
      </c>
      <c r="D94" s="325" t="s">
        <v>395</v>
      </c>
      <c r="E94" s="326"/>
      <c r="F94" s="327"/>
      <c r="G94" s="1349">
        <f>COUNTIF($W$11:$Y$60,"=b")</f>
        <v>0</v>
      </c>
      <c r="H94" s="1350"/>
      <c r="I94" s="1349">
        <f>COUNTIF($W$11:$Y$60,"=d")</f>
        <v>0</v>
      </c>
      <c r="J94" s="1350"/>
      <c r="K94" s="328">
        <f>SUM(G94:J94)</f>
        <v>0</v>
      </c>
      <c r="L94" s="12"/>
      <c r="N94" s="13"/>
      <c r="O94" s="178"/>
      <c r="R94" s="171"/>
      <c r="Z94" s="178"/>
    </row>
    <row r="95" spans="2:26">
      <c r="B95" s="1355"/>
      <c r="C95" s="268"/>
      <c r="D95" s="329" t="s">
        <v>396</v>
      </c>
      <c r="E95" s="195"/>
      <c r="F95" s="330"/>
      <c r="G95" s="1351" t="str">
        <f>IF(K96&lt;&gt;0,K94/K96*G96,"")</f>
        <v/>
      </c>
      <c r="H95" s="1352"/>
      <c r="I95" s="1351" t="str">
        <f>IF(K96&lt;&gt;0,K94/K96*I96,"")</f>
        <v/>
      </c>
      <c r="J95" s="1352"/>
      <c r="K95" s="331" t="str">
        <f>IF(G95&lt;&gt;"",G95+I95,"")</f>
        <v/>
      </c>
      <c r="L95" s="332"/>
      <c r="N95" s="13"/>
      <c r="O95" s="178"/>
      <c r="R95" s="171"/>
      <c r="Z95" s="178"/>
    </row>
    <row r="96" spans="2:26">
      <c r="B96" s="1359" t="s">
        <v>393</v>
      </c>
      <c r="C96" s="1360"/>
      <c r="D96" s="325" t="s">
        <v>395</v>
      </c>
      <c r="E96" s="326"/>
      <c r="F96" s="327"/>
      <c r="G96" s="1353">
        <f>G92+G94</f>
        <v>0</v>
      </c>
      <c r="H96" s="1354"/>
      <c r="I96" s="1353">
        <f>I92+I94</f>
        <v>0</v>
      </c>
      <c r="J96" s="1354"/>
      <c r="K96" s="328">
        <f>K92+K94</f>
        <v>0</v>
      </c>
      <c r="L96" s="12"/>
      <c r="N96" s="13"/>
      <c r="O96" s="178"/>
      <c r="R96" s="171"/>
      <c r="Z96" s="178"/>
    </row>
    <row r="97" spans="2:26">
      <c r="B97" s="1361"/>
      <c r="C97" s="1362"/>
      <c r="D97" s="329" t="s">
        <v>396</v>
      </c>
      <c r="E97" s="195"/>
      <c r="F97" s="330"/>
      <c r="G97" s="1351" t="str">
        <f>IF(G93&lt;&gt;"",G93+G95,"")</f>
        <v/>
      </c>
      <c r="H97" s="1352"/>
      <c r="I97" s="1351" t="str">
        <f>IF(I93&lt;&gt;"",I93+I95,"")</f>
        <v/>
      </c>
      <c r="J97" s="1352"/>
      <c r="K97" s="331" t="str">
        <f>IF(K93&lt;&gt;"",K93+K95,"")</f>
        <v/>
      </c>
      <c r="L97" s="332"/>
      <c r="N97" s="13"/>
      <c r="O97" s="178"/>
      <c r="R97" s="171"/>
      <c r="Z97" s="178"/>
    </row>
    <row r="98" spans="2:26">
      <c r="L98" s="12"/>
    </row>
    <row r="100" spans="2:26">
      <c r="B100" s="1376" t="s">
        <v>399</v>
      </c>
      <c r="C100" s="1377"/>
      <c r="D100" s="998" t="s">
        <v>394</v>
      </c>
      <c r="E100" s="998"/>
      <c r="F100" s="998" t="s">
        <v>346</v>
      </c>
      <c r="G100" s="998"/>
      <c r="H100" s="998" t="s">
        <v>17</v>
      </c>
      <c r="I100" s="998"/>
      <c r="K100" s="8"/>
      <c r="L100" s="8"/>
    </row>
    <row r="101" spans="2:26">
      <c r="B101" s="998" t="s">
        <v>394</v>
      </c>
      <c r="C101" s="998"/>
      <c r="D101" s="1372" t="s">
        <v>400</v>
      </c>
      <c r="E101" s="1369"/>
      <c r="F101" s="1370" t="str">
        <f>IF(G72&lt;&gt;0,((G68+I70)/K72-(G69+I71)/K73)/(1-(G69+I71)/K73),"")</f>
        <v/>
      </c>
      <c r="G101" s="1371"/>
      <c r="H101" s="1370" t="str">
        <f>IF(G96&lt;&gt;0,((G92+I94)/K96-(G93+I95)/K97)/(1-(G93+I95)/K97),"")</f>
        <v/>
      </c>
      <c r="I101" s="1371"/>
      <c r="K101" s="8"/>
      <c r="L101" s="8"/>
    </row>
    <row r="102" spans="2:26">
      <c r="B102" s="998" t="s">
        <v>346</v>
      </c>
      <c r="C102" s="998"/>
      <c r="D102" s="1370" t="str">
        <f>F101</f>
        <v/>
      </c>
      <c r="E102" s="1371"/>
      <c r="F102" s="1372" t="s">
        <v>400</v>
      </c>
      <c r="G102" s="1369"/>
      <c r="H102" s="1370" t="str">
        <f>IF(G84&lt;&gt;0,((G80+I82)/K84-(G81+I83)/K85)/(1-(G81+I83)/K85),"")</f>
        <v/>
      </c>
      <c r="I102" s="1371"/>
      <c r="K102" s="8"/>
      <c r="L102" s="8"/>
    </row>
    <row r="103" spans="2:26">
      <c r="B103" s="998" t="s">
        <v>17</v>
      </c>
      <c r="C103" s="998"/>
      <c r="D103" s="1370" t="str">
        <f>H101</f>
        <v/>
      </c>
      <c r="E103" s="1371"/>
      <c r="F103" s="1370" t="str">
        <f>H102</f>
        <v/>
      </c>
      <c r="G103" s="1371"/>
      <c r="H103" s="1372" t="s">
        <v>400</v>
      </c>
      <c r="I103" s="1369"/>
    </row>
    <row r="106" spans="2:26">
      <c r="B106" s="998" t="s">
        <v>401</v>
      </c>
      <c r="C106" s="998"/>
      <c r="D106" s="998"/>
      <c r="E106" s="998"/>
      <c r="F106" s="63"/>
      <c r="G106" s="63"/>
      <c r="H106" s="63"/>
      <c r="I106" s="63"/>
      <c r="J106" s="63"/>
      <c r="K106" s="63"/>
      <c r="L106" s="63"/>
    </row>
    <row r="107" spans="2:26">
      <c r="B107" s="286" t="s">
        <v>402</v>
      </c>
      <c r="C107" s="1367" t="str">
        <f>IF(F101&lt;&gt;"",IF(F101&gt;0.7,"Good Agreement",IF(F101&lt;0.4,"Poor Agreement","Some Agreement")),"")</f>
        <v/>
      </c>
      <c r="D107" s="1368"/>
      <c r="E107" s="1369"/>
    </row>
    <row r="108" spans="2:26">
      <c r="B108" s="286" t="s">
        <v>403</v>
      </c>
      <c r="C108" s="1367" t="str">
        <f>IF(H102&lt;&gt;"",IF(H101&gt;0.7,"Good Agreement",IF(H101&lt;0.4,"Poor Agreement","Some Agreement")),"")</f>
        <v/>
      </c>
      <c r="D108" s="1368"/>
      <c r="E108" s="1369"/>
    </row>
    <row r="109" spans="2:26">
      <c r="B109" s="286" t="s">
        <v>404</v>
      </c>
      <c r="C109" s="1367" t="str">
        <f>IF(F103&lt;&gt;"",IF(F103&gt;0.7,"Good Agreement",IF(F103&lt;0.4,"Poor Agreement","Some Agreement")),"")</f>
        <v/>
      </c>
      <c r="D109" s="1368"/>
      <c r="E109" s="1369"/>
    </row>
    <row r="112" spans="2:26">
      <c r="H112" s="135"/>
      <c r="I112" s="135"/>
      <c r="J112" s="135"/>
      <c r="K112" s="135"/>
      <c r="L112" s="135"/>
    </row>
    <row r="113" spans="8:12">
      <c r="H113" s="335" t="s">
        <v>405</v>
      </c>
      <c r="I113" s="335"/>
      <c r="J113" s="335"/>
      <c r="K113" s="335"/>
      <c r="L113" s="336" t="s">
        <v>8</v>
      </c>
    </row>
  </sheetData>
  <customSheetViews>
    <customSheetView guid="{4386EC60-C10A-4757-8A9B-A7E03A340F6B}" showPageBreaks="1" printArea="1">
      <selection activeCell="Q25" sqref="Q25"/>
      <rowBreaks count="2" manualBreakCount="2">
        <brk id="56" max="12" man="1"/>
        <brk id="98" max="12" man="1"/>
      </rowBreaks>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81">
    <mergeCell ref="A1:M1"/>
    <mergeCell ref="D102:E102"/>
    <mergeCell ref="B68:B71"/>
    <mergeCell ref="H102:I102"/>
    <mergeCell ref="B96:C97"/>
    <mergeCell ref="G96:H96"/>
    <mergeCell ref="G97:H97"/>
    <mergeCell ref="G90:J90"/>
    <mergeCell ref="B102:C102"/>
    <mergeCell ref="B101:C101"/>
    <mergeCell ref="I97:J97"/>
    <mergeCell ref="B100:C100"/>
    <mergeCell ref="I96:J96"/>
    <mergeCell ref="B92:B95"/>
    <mergeCell ref="I91:J91"/>
    <mergeCell ref="I95:J95"/>
    <mergeCell ref="I93:J93"/>
    <mergeCell ref="G94:H94"/>
    <mergeCell ref="F103:G103"/>
    <mergeCell ref="H103:I103"/>
    <mergeCell ref="D100:E100"/>
    <mergeCell ref="F100:G100"/>
    <mergeCell ref="F101:G101"/>
    <mergeCell ref="H100:I100"/>
    <mergeCell ref="D101:E101"/>
    <mergeCell ref="F102:G102"/>
    <mergeCell ref="H101:I101"/>
    <mergeCell ref="G95:H95"/>
    <mergeCell ref="I94:J94"/>
    <mergeCell ref="C109:E109"/>
    <mergeCell ref="C108:E108"/>
    <mergeCell ref="B106:E106"/>
    <mergeCell ref="C107:E107"/>
    <mergeCell ref="D103:E103"/>
    <mergeCell ref="B103:C103"/>
    <mergeCell ref="G81:H81"/>
    <mergeCell ref="K78:K79"/>
    <mergeCell ref="G78:J78"/>
    <mergeCell ref="G79:H79"/>
    <mergeCell ref="G82:H82"/>
    <mergeCell ref="I79:J79"/>
    <mergeCell ref="H7:J7"/>
    <mergeCell ref="A9:M9"/>
    <mergeCell ref="E7:G7"/>
    <mergeCell ref="K66:K67"/>
    <mergeCell ref="G67:H67"/>
    <mergeCell ref="I67:J67"/>
    <mergeCell ref="B64:K64"/>
    <mergeCell ref="G66:J66"/>
    <mergeCell ref="G68:H68"/>
    <mergeCell ref="I68:J68"/>
    <mergeCell ref="I80:J80"/>
    <mergeCell ref="I71:J71"/>
    <mergeCell ref="G73:H73"/>
    <mergeCell ref="G69:H69"/>
    <mergeCell ref="I69:J69"/>
    <mergeCell ref="G71:H71"/>
    <mergeCell ref="I70:J70"/>
    <mergeCell ref="G70:H70"/>
    <mergeCell ref="G80:H80"/>
    <mergeCell ref="I72:J72"/>
    <mergeCell ref="I73:J73"/>
    <mergeCell ref="B76:K76"/>
    <mergeCell ref="B72:C73"/>
    <mergeCell ref="G72:H72"/>
    <mergeCell ref="I92:J92"/>
    <mergeCell ref="G93:H93"/>
    <mergeCell ref="G84:H84"/>
    <mergeCell ref="G92:H92"/>
    <mergeCell ref="B80:B83"/>
    <mergeCell ref="I83:J83"/>
    <mergeCell ref="G83:H83"/>
    <mergeCell ref="G85:H85"/>
    <mergeCell ref="I85:J85"/>
    <mergeCell ref="B88:K88"/>
    <mergeCell ref="K90:K91"/>
    <mergeCell ref="I84:J84"/>
    <mergeCell ref="B84:C85"/>
    <mergeCell ref="G91:H91"/>
    <mergeCell ref="I82:J82"/>
    <mergeCell ref="I81:J81"/>
  </mergeCells>
  <phoneticPr fontId="27" type="noConversion"/>
  <printOptions horizontalCentered="1"/>
  <pageMargins left="0.25" right="0.25" top="0.25" bottom="0.5" header="0.17" footer="0.25"/>
  <pageSetup scale="80" orientation="portrait" r:id="rId2"/>
  <headerFooter alignWithMargins="0">
    <oddFooter xml:space="preserve">&amp;L&amp;P of &amp;N&amp;RPPAP: Revision 1.5
Date: 11/01/12 </oddFooter>
  </headerFooter>
  <rowBreaks count="1" manualBreakCount="1">
    <brk id="60" max="12" man="1"/>
  </rowBreaks>
  <customProperties>
    <customPr name="IbpWorksheetKeyString_GUID" r:id="rId3"/>
  </customProperties>
  <drawing r:id="rId4"/>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7">
    <tabColor indexed="13"/>
  </sheetPr>
  <dimension ref="A1:Z47"/>
  <sheetViews>
    <sheetView zoomScale="80" zoomScaleNormal="80" workbookViewId="0">
      <selection sqref="A1:Y4"/>
    </sheetView>
  </sheetViews>
  <sheetFormatPr defaultColWidth="9.140625" defaultRowHeight="12.75"/>
  <cols>
    <col min="1" max="1" width="7.5703125" style="8" customWidth="1"/>
    <col min="2" max="2" width="4.85546875" style="8" customWidth="1"/>
    <col min="3" max="12" width="6.42578125" style="8" customWidth="1"/>
    <col min="13" max="13" width="5.42578125" style="8" customWidth="1"/>
    <col min="14" max="14" width="9.140625" style="8"/>
    <col min="15" max="21" width="7.5703125" style="8" customWidth="1"/>
    <col min="22" max="22" width="9.42578125" style="8" customWidth="1"/>
    <col min="23" max="23" width="8.42578125" style="8" customWidth="1"/>
    <col min="24" max="25" width="9.42578125" style="8" customWidth="1"/>
    <col min="26" max="16384" width="9.140625" style="8"/>
  </cols>
  <sheetData>
    <row r="1" spans="1:25">
      <c r="A1" s="1348"/>
      <c r="B1" s="1348"/>
      <c r="C1" s="1348"/>
      <c r="D1" s="1348"/>
      <c r="E1" s="1348"/>
      <c r="F1" s="1348"/>
      <c r="G1" s="1348"/>
      <c r="H1" s="1348"/>
      <c r="I1" s="1348"/>
      <c r="J1" s="1348"/>
      <c r="K1" s="1348"/>
      <c r="L1" s="1348"/>
      <c r="M1" s="1348"/>
      <c r="N1" s="1348"/>
      <c r="O1" s="1348"/>
      <c r="P1" s="1348"/>
      <c r="Q1" s="1348"/>
      <c r="R1" s="1348"/>
      <c r="S1" s="1348"/>
      <c r="T1" s="1348"/>
      <c r="U1" s="1348"/>
      <c r="V1" s="1348"/>
      <c r="W1" s="1348"/>
      <c r="X1" s="1348"/>
      <c r="Y1" s="1348"/>
    </row>
    <row r="2" spans="1:25">
      <c r="A2" s="1348"/>
      <c r="B2" s="1348"/>
      <c r="C2" s="1348"/>
      <c r="D2" s="1348"/>
      <c r="E2" s="1348"/>
      <c r="F2" s="1348"/>
      <c r="G2" s="1348"/>
      <c r="H2" s="1348"/>
      <c r="I2" s="1348"/>
      <c r="J2" s="1348"/>
      <c r="K2" s="1348"/>
      <c r="L2" s="1348"/>
      <c r="M2" s="1348"/>
      <c r="N2" s="1348"/>
      <c r="O2" s="1348"/>
      <c r="P2" s="1348"/>
      <c r="Q2" s="1348"/>
      <c r="R2" s="1348"/>
      <c r="S2" s="1348"/>
      <c r="T2" s="1348"/>
      <c r="U2" s="1348"/>
      <c r="V2" s="1348"/>
      <c r="W2" s="1348"/>
      <c r="X2" s="1348"/>
      <c r="Y2" s="1348"/>
    </row>
    <row r="3" spans="1:25">
      <c r="A3" s="1348"/>
      <c r="B3" s="1348"/>
      <c r="C3" s="1348"/>
      <c r="D3" s="1348"/>
      <c r="E3" s="1348"/>
      <c r="F3" s="1348"/>
      <c r="G3" s="1348"/>
      <c r="H3" s="1348"/>
      <c r="I3" s="1348"/>
      <c r="J3" s="1348"/>
      <c r="K3" s="1348"/>
      <c r="L3" s="1348"/>
      <c r="M3" s="1348"/>
      <c r="N3" s="1348"/>
      <c r="O3" s="1348"/>
      <c r="P3" s="1348"/>
      <c r="Q3" s="1348"/>
      <c r="R3" s="1348"/>
      <c r="S3" s="1348"/>
      <c r="T3" s="1348"/>
      <c r="U3" s="1348"/>
      <c r="V3" s="1348"/>
      <c r="W3" s="1348"/>
      <c r="X3" s="1348"/>
      <c r="Y3" s="1348"/>
    </row>
    <row r="4" spans="1:25" ht="33" customHeight="1">
      <c r="A4" s="1348"/>
      <c r="B4" s="1348"/>
      <c r="C4" s="1348"/>
      <c r="D4" s="1348"/>
      <c r="E4" s="1348"/>
      <c r="F4" s="1348"/>
      <c r="G4" s="1348"/>
      <c r="H4" s="1348"/>
      <c r="I4" s="1348"/>
      <c r="J4" s="1348"/>
      <c r="K4" s="1348"/>
      <c r="L4" s="1348"/>
      <c r="M4" s="1348"/>
      <c r="N4" s="1348"/>
      <c r="O4" s="1348"/>
      <c r="P4" s="1348"/>
      <c r="Q4" s="1348"/>
      <c r="R4" s="1348"/>
      <c r="S4" s="1348"/>
      <c r="T4" s="1348"/>
      <c r="U4" s="1348"/>
      <c r="V4" s="1348"/>
      <c r="W4" s="1348"/>
      <c r="X4" s="1348"/>
      <c r="Y4" s="1348"/>
    </row>
    <row r="5" spans="1:25" ht="18">
      <c r="A5" s="337" t="s">
        <v>406</v>
      </c>
      <c r="B5" s="136"/>
      <c r="C5" s="136"/>
      <c r="D5" s="136"/>
      <c r="E5" s="136"/>
      <c r="F5" s="136"/>
      <c r="G5" s="136"/>
      <c r="H5" s="136"/>
      <c r="I5" s="136"/>
      <c r="J5" s="136"/>
      <c r="K5" s="136"/>
      <c r="L5" s="136"/>
      <c r="M5" s="136"/>
      <c r="N5" s="136"/>
      <c r="O5" s="337" t="s">
        <v>406</v>
      </c>
      <c r="P5" s="136"/>
      <c r="Q5" s="136"/>
      <c r="R5" s="136"/>
      <c r="S5" s="136"/>
      <c r="T5" s="136"/>
      <c r="U5" s="136"/>
      <c r="V5" s="136"/>
      <c r="W5" s="136"/>
      <c r="X5" s="136"/>
      <c r="Y5" s="136"/>
    </row>
    <row r="6" spans="1:25" ht="18">
      <c r="A6" s="337" t="s">
        <v>407</v>
      </c>
      <c r="B6" s="136"/>
      <c r="C6" s="136"/>
      <c r="D6" s="136"/>
      <c r="E6" s="136"/>
      <c r="F6" s="136"/>
      <c r="G6" s="136"/>
      <c r="H6" s="136"/>
      <c r="I6" s="136"/>
      <c r="J6" s="136"/>
      <c r="K6" s="136"/>
      <c r="L6" s="136"/>
      <c r="M6" s="136"/>
      <c r="N6" s="136"/>
      <c r="O6" s="337" t="s">
        <v>407</v>
      </c>
      <c r="P6" s="136"/>
      <c r="Q6" s="136"/>
      <c r="R6" s="136"/>
      <c r="S6" s="136"/>
      <c r="T6" s="136"/>
      <c r="U6" s="136"/>
      <c r="V6" s="136"/>
      <c r="W6" s="136"/>
      <c r="X6" s="136"/>
      <c r="Y6" s="136"/>
    </row>
    <row r="8" spans="1:25" s="178" customFormat="1" ht="11.25">
      <c r="A8" s="179" t="s">
        <v>81</v>
      </c>
      <c r="B8" s="180"/>
      <c r="C8" s="180"/>
      <c r="D8" s="180"/>
      <c r="E8" s="181"/>
      <c r="F8" s="179" t="s">
        <v>329</v>
      </c>
      <c r="G8" s="180"/>
      <c r="H8" s="180"/>
      <c r="I8" s="181"/>
      <c r="J8" s="179" t="s">
        <v>370</v>
      </c>
      <c r="K8" s="180"/>
      <c r="L8" s="180"/>
      <c r="M8" s="180"/>
      <c r="N8" s="181"/>
      <c r="O8" s="179" t="s">
        <v>81</v>
      </c>
      <c r="P8" s="180"/>
      <c r="Q8" s="181"/>
      <c r="R8" s="179" t="s">
        <v>329</v>
      </c>
      <c r="S8" s="180"/>
      <c r="T8" s="180"/>
      <c r="U8" s="181"/>
      <c r="V8" s="179" t="s">
        <v>370</v>
      </c>
      <c r="W8" s="180"/>
      <c r="X8" s="180"/>
      <c r="Y8" s="181"/>
    </row>
    <row r="9" spans="1:25">
      <c r="A9" s="822">
        <f>INTRO!$D$35</f>
        <v>0</v>
      </c>
      <c r="B9" s="520"/>
      <c r="C9" s="520"/>
      <c r="D9" s="117"/>
      <c r="E9" s="118"/>
      <c r="F9" s="187"/>
      <c r="G9" s="270"/>
      <c r="H9" s="270"/>
      <c r="I9" s="271"/>
      <c r="J9" s="187"/>
      <c r="K9" s="270"/>
      <c r="L9" s="270"/>
      <c r="M9" s="270"/>
      <c r="N9" s="271"/>
      <c r="O9" s="822">
        <f>INTRO!$D$35</f>
        <v>0</v>
      </c>
      <c r="P9" s="520"/>
      <c r="Q9" s="823"/>
      <c r="R9" s="116" t="str">
        <f>IF(F9&lt;&gt;"",F9,"")</f>
        <v/>
      </c>
      <c r="S9" s="117"/>
      <c r="T9" s="117"/>
      <c r="U9" s="118"/>
      <c r="V9" s="116" t="str">
        <f>IF(J9&lt;&gt;"",J9,"")</f>
        <v/>
      </c>
      <c r="W9" s="117"/>
      <c r="X9" s="117"/>
      <c r="Y9" s="118"/>
    </row>
    <row r="10" spans="1:25" s="178" customFormat="1" ht="11.25">
      <c r="A10" s="179" t="s">
        <v>79</v>
      </c>
      <c r="B10" s="180"/>
      <c r="C10" s="180"/>
      <c r="D10" s="180"/>
      <c r="E10" s="181"/>
      <c r="F10" s="179" t="s">
        <v>331</v>
      </c>
      <c r="G10" s="180"/>
      <c r="H10" s="180"/>
      <c r="I10" s="181"/>
      <c r="J10" s="179" t="s">
        <v>371</v>
      </c>
      <c r="K10" s="180"/>
      <c r="L10" s="180"/>
      <c r="M10" s="180"/>
      <c r="N10" s="181"/>
      <c r="O10" s="179" t="s">
        <v>79</v>
      </c>
      <c r="P10" s="180"/>
      <c r="Q10" s="181"/>
      <c r="R10" s="179" t="s">
        <v>331</v>
      </c>
      <c r="S10" s="180"/>
      <c r="T10" s="180"/>
      <c r="U10" s="181"/>
      <c r="V10" s="179" t="s">
        <v>371</v>
      </c>
      <c r="W10" s="180"/>
      <c r="X10" s="180"/>
      <c r="Y10" s="181"/>
    </row>
    <row r="11" spans="1:25">
      <c r="A11" s="822">
        <f>INTRO!$D$34</f>
        <v>0</v>
      </c>
      <c r="B11" s="117"/>
      <c r="C11" s="117"/>
      <c r="D11" s="117"/>
      <c r="E11" s="118"/>
      <c r="F11" s="187"/>
      <c r="G11" s="270"/>
      <c r="H11" s="270"/>
      <c r="I11" s="271"/>
      <c r="J11" s="187"/>
      <c r="K11" s="270"/>
      <c r="L11" s="270"/>
      <c r="M11" s="270"/>
      <c r="N11" s="271"/>
      <c r="O11" s="822">
        <f>INTRO!$D$34</f>
        <v>0</v>
      </c>
      <c r="P11" s="117"/>
      <c r="Q11" s="118"/>
      <c r="R11" s="116" t="str">
        <f>IF(F11&lt;&gt;"",F11,"")</f>
        <v/>
      </c>
      <c r="S11" s="117"/>
      <c r="T11" s="117"/>
      <c r="U11" s="118"/>
      <c r="V11" s="116" t="str">
        <f>IF(J11&lt;&gt;"",J11,"")</f>
        <v/>
      </c>
      <c r="W11" s="117"/>
      <c r="X11" s="117"/>
      <c r="Y11" s="118"/>
    </row>
    <row r="12" spans="1:25" s="178" customFormat="1">
      <c r="A12" s="179" t="s">
        <v>333</v>
      </c>
      <c r="B12" s="180"/>
      <c r="C12" s="180"/>
      <c r="D12" s="338" t="s">
        <v>408</v>
      </c>
      <c r="E12" s="339"/>
      <c r="F12" s="179" t="s">
        <v>334</v>
      </c>
      <c r="G12" s="180"/>
      <c r="H12" s="180"/>
      <c r="I12" s="181"/>
      <c r="J12" s="179" t="s">
        <v>374</v>
      </c>
      <c r="K12" s="180"/>
      <c r="L12" s="180"/>
      <c r="M12" s="180"/>
      <c r="N12" s="181"/>
      <c r="O12" s="179" t="s">
        <v>333</v>
      </c>
      <c r="P12" s="120"/>
      <c r="Q12" s="121"/>
      <c r="R12" s="179" t="s">
        <v>334</v>
      </c>
      <c r="S12" s="180"/>
      <c r="T12" s="180"/>
      <c r="U12" s="181"/>
      <c r="V12" s="179" t="s">
        <v>374</v>
      </c>
      <c r="W12" s="180"/>
      <c r="X12" s="180"/>
      <c r="Y12" s="181"/>
    </row>
    <row r="13" spans="1:25">
      <c r="A13" s="187"/>
      <c r="B13" s="270"/>
      <c r="C13" s="270"/>
      <c r="D13" s="313" t="s">
        <v>409</v>
      </c>
      <c r="E13" s="314" t="s">
        <v>410</v>
      </c>
      <c r="F13" s="187"/>
      <c r="G13" s="270"/>
      <c r="H13" s="270"/>
      <c r="I13" s="271"/>
      <c r="J13" s="187"/>
      <c r="K13" s="270"/>
      <c r="L13" s="270"/>
      <c r="M13" s="270"/>
      <c r="N13" s="271"/>
      <c r="O13" s="116" t="str">
        <f>IF(A13&lt;&gt;"",A13,"")</f>
        <v/>
      </c>
      <c r="P13" s="117"/>
      <c r="Q13" s="118"/>
      <c r="R13" s="116" t="str">
        <f>IF(F13&lt;&gt;"",F13,"")</f>
        <v/>
      </c>
      <c r="S13" s="117"/>
      <c r="T13" s="117"/>
      <c r="U13" s="118"/>
      <c r="V13" s="116" t="str">
        <f>IF(J13&lt;&gt;"",J13,"")</f>
        <v/>
      </c>
      <c r="W13" s="117"/>
      <c r="X13" s="117"/>
      <c r="Y13" s="118"/>
    </row>
    <row r="14" spans="1:25">
      <c r="A14" s="179" t="s">
        <v>411</v>
      </c>
      <c r="B14" s="180"/>
      <c r="C14" s="180"/>
      <c r="D14" s="180"/>
      <c r="E14" s="181"/>
      <c r="F14" s="179" t="s">
        <v>412</v>
      </c>
      <c r="G14" s="181"/>
      <c r="H14" s="179" t="s">
        <v>413</v>
      </c>
      <c r="I14" s="181"/>
      <c r="J14" s="179" t="s">
        <v>414</v>
      </c>
      <c r="K14" s="181"/>
      <c r="L14" s="179" t="s">
        <v>332</v>
      </c>
      <c r="M14" s="180"/>
      <c r="N14" s="181"/>
      <c r="O14" s="179" t="s">
        <v>411</v>
      </c>
      <c r="P14" s="120"/>
      <c r="Q14" s="121"/>
      <c r="R14" s="179" t="s">
        <v>412</v>
      </c>
      <c r="S14" s="181"/>
      <c r="T14" s="179" t="s">
        <v>413</v>
      </c>
      <c r="U14" s="181"/>
      <c r="V14" s="179" t="s">
        <v>414</v>
      </c>
      <c r="W14" s="181"/>
      <c r="X14" s="179" t="s">
        <v>332</v>
      </c>
      <c r="Y14" s="181"/>
    </row>
    <row r="15" spans="1:25">
      <c r="A15" s="187"/>
      <c r="B15" s="270"/>
      <c r="C15" s="270"/>
      <c r="D15" s="270"/>
      <c r="E15" s="271"/>
      <c r="F15" s="340" t="str">
        <f>IF(C19&lt;&gt;"",COUNT(C19:C21),"")</f>
        <v/>
      </c>
      <c r="G15" s="341"/>
      <c r="H15" s="340" t="str">
        <f>IF(C19&lt;&gt;"",COUNT(C19:L19),"")</f>
        <v/>
      </c>
      <c r="I15" s="341"/>
      <c r="J15" s="340" t="str">
        <f>IF(C19&lt;&gt;"",COUNT(C19,C24,C29),"")</f>
        <v/>
      </c>
      <c r="K15" s="342"/>
      <c r="L15" s="187"/>
      <c r="M15" s="270"/>
      <c r="N15" s="271"/>
      <c r="O15" s="116" t="str">
        <f>IF(A15&lt;&gt;"",A15,"")</f>
        <v/>
      </c>
      <c r="P15" s="117"/>
      <c r="Q15" s="118"/>
      <c r="R15" s="343" t="str">
        <f>F15</f>
        <v/>
      </c>
      <c r="S15" s="342"/>
      <c r="T15" s="343" t="str">
        <f>H15</f>
        <v/>
      </c>
      <c r="U15" s="342"/>
      <c r="V15" s="343" t="str">
        <f>J15</f>
        <v/>
      </c>
      <c r="W15" s="342"/>
      <c r="X15" s="116" t="str">
        <f>IF(L15&lt;&gt;"",L15,"")</f>
        <v/>
      </c>
      <c r="Y15" s="118"/>
    </row>
    <row r="16" spans="1:25" ht="13.5" thickBot="1">
      <c r="A16" s="11"/>
      <c r="B16" s="11"/>
      <c r="C16" s="11"/>
      <c r="D16" s="344"/>
      <c r="E16" s="344" t="str">
        <f>IF(D13&gt;E13,"ENTER LOWER TOLERANCE IN D9","")</f>
        <v/>
      </c>
      <c r="F16" s="11" t="str">
        <f>IF(C19&lt;&gt;"",IF(F15*H15*J15&lt;90,"DERIVED RESULTS MAY NOT BE STATISTICALLY SOUND",""),"")</f>
        <v/>
      </c>
      <c r="G16" s="12"/>
      <c r="H16" s="11"/>
      <c r="I16" s="12"/>
      <c r="J16" s="11"/>
      <c r="K16" s="12"/>
      <c r="L16" s="11"/>
      <c r="M16" s="11"/>
      <c r="N16" s="11"/>
      <c r="O16" s="11"/>
      <c r="P16" s="11"/>
      <c r="Q16" s="11"/>
      <c r="R16" s="11"/>
      <c r="S16" s="12"/>
      <c r="T16" s="11"/>
      <c r="U16" s="12"/>
      <c r="V16" s="11"/>
      <c r="W16" s="12"/>
      <c r="X16" s="11"/>
      <c r="Y16" s="11"/>
    </row>
    <row r="17" spans="1:25" ht="15.75">
      <c r="A17" s="345" t="s">
        <v>415</v>
      </c>
      <c r="B17" s="219"/>
      <c r="C17" s="498" t="s">
        <v>264</v>
      </c>
      <c r="D17" s="347"/>
      <c r="E17" s="347"/>
      <c r="F17" s="347"/>
      <c r="G17" s="347"/>
      <c r="H17" s="347"/>
      <c r="I17" s="347"/>
      <c r="J17" s="347"/>
      <c r="K17" s="347"/>
      <c r="L17" s="348"/>
      <c r="M17" s="349" t="s">
        <v>416</v>
      </c>
      <c r="N17" s="350"/>
      <c r="O17" s="351"/>
      <c r="P17" s="352"/>
      <c r="Q17" s="352"/>
      <c r="R17" s="353" t="s">
        <v>343</v>
      </c>
      <c r="S17" s="352"/>
      <c r="T17" s="352"/>
      <c r="U17" s="354"/>
      <c r="V17" s="355" t="s">
        <v>417</v>
      </c>
      <c r="W17" s="356"/>
      <c r="X17" s="357"/>
      <c r="Y17" s="358"/>
    </row>
    <row r="18" spans="1:25" ht="15.75" customHeight="1" thickBot="1">
      <c r="A18" s="359" t="s">
        <v>418</v>
      </c>
      <c r="B18" s="360"/>
      <c r="C18" s="361">
        <v>1</v>
      </c>
      <c r="D18" s="361">
        <v>2</v>
      </c>
      <c r="E18" s="361">
        <v>3</v>
      </c>
      <c r="F18" s="361">
        <v>4</v>
      </c>
      <c r="G18" s="361">
        <v>5</v>
      </c>
      <c r="H18" s="361">
        <v>6</v>
      </c>
      <c r="I18" s="361">
        <v>7</v>
      </c>
      <c r="J18" s="361">
        <v>8</v>
      </c>
      <c r="K18" s="361">
        <v>9</v>
      </c>
      <c r="L18" s="361">
        <v>10</v>
      </c>
      <c r="M18" s="112"/>
      <c r="N18" s="362"/>
      <c r="O18" s="363" t="s">
        <v>419</v>
      </c>
      <c r="P18" s="120"/>
      <c r="Q18" s="120"/>
      <c r="R18" s="120"/>
      <c r="S18" s="120"/>
      <c r="T18" s="120"/>
      <c r="U18" s="121"/>
      <c r="V18" s="119"/>
      <c r="W18" s="120"/>
      <c r="X18" s="120"/>
      <c r="Y18" s="364"/>
    </row>
    <row r="19" spans="1:25" ht="18" customHeight="1">
      <c r="A19" s="365" t="s">
        <v>420</v>
      </c>
      <c r="B19" s="366">
        <v>1</v>
      </c>
      <c r="C19" s="367"/>
      <c r="D19" s="367"/>
      <c r="E19" s="367"/>
      <c r="F19" s="367"/>
      <c r="G19" s="367"/>
      <c r="H19" s="367"/>
      <c r="I19" s="367"/>
      <c r="J19" s="367"/>
      <c r="K19" s="367"/>
      <c r="L19" s="367"/>
      <c r="M19" s="368"/>
      <c r="N19" s="369" t="str">
        <f t="shared" ref="N19:N33" si="0">IF(C19&lt;&gt;"",AVERAGE(C19:L19),"")</f>
        <v/>
      </c>
      <c r="O19" s="370" t="s">
        <v>421</v>
      </c>
      <c r="P19" s="12" t="s">
        <v>347</v>
      </c>
      <c r="Q19" s="371" t="s">
        <v>601</v>
      </c>
      <c r="R19" s="11"/>
      <c r="S19" s="11"/>
      <c r="T19" s="372" t="s">
        <v>412</v>
      </c>
      <c r="U19" s="373" t="s">
        <v>422</v>
      </c>
      <c r="V19" s="166" t="s">
        <v>423</v>
      </c>
      <c r="W19" s="12" t="s">
        <v>347</v>
      </c>
      <c r="X19" s="11" t="s">
        <v>424</v>
      </c>
      <c r="Y19" s="374"/>
    </row>
    <row r="20" spans="1:25" ht="18" customHeight="1">
      <c r="A20" s="375">
        <v>2</v>
      </c>
      <c r="B20" s="334">
        <v>2</v>
      </c>
      <c r="C20" s="376"/>
      <c r="D20" s="376"/>
      <c r="E20" s="376"/>
      <c r="F20" s="376"/>
      <c r="G20" s="376"/>
      <c r="H20" s="376"/>
      <c r="I20" s="376"/>
      <c r="J20" s="376"/>
      <c r="K20" s="376"/>
      <c r="L20" s="376"/>
      <c r="M20" s="117"/>
      <c r="N20" s="377" t="str">
        <f t="shared" si="0"/>
        <v/>
      </c>
      <c r="O20" s="9"/>
      <c r="P20" s="12" t="s">
        <v>347</v>
      </c>
      <c r="Q20" s="11" t="str">
        <f>IF(C19&lt;&gt;"",CONCATENATE(TEXT($N$36,"0.000")," x ",CHOOSE($F$15,0,U20,U21)),"")</f>
        <v/>
      </c>
      <c r="R20" s="11"/>
      <c r="S20" s="11"/>
      <c r="T20" s="378">
        <v>2</v>
      </c>
      <c r="U20" s="379">
        <v>0.88649999999999995</v>
      </c>
      <c r="V20" s="166"/>
      <c r="W20" s="12" t="s">
        <v>347</v>
      </c>
      <c r="X20" s="45" t="str">
        <f>IF(C19&lt;&gt;"",CONCATENATE("100(",TEXT($Q$21,"0.000"),"/",TEXT($Q$39,"0.000"),")"),"")</f>
        <v/>
      </c>
      <c r="Y20" s="374"/>
    </row>
    <row r="21" spans="1:25" ht="18" customHeight="1">
      <c r="A21" s="380">
        <f>A20+1</f>
        <v>3</v>
      </c>
      <c r="B21" s="330">
        <v>3</v>
      </c>
      <c r="C21" s="376"/>
      <c r="D21" s="376"/>
      <c r="E21" s="376"/>
      <c r="F21" s="376"/>
      <c r="G21" s="376"/>
      <c r="H21" s="376"/>
      <c r="I21" s="376"/>
      <c r="J21" s="376"/>
      <c r="K21" s="376"/>
      <c r="L21" s="376"/>
      <c r="M21" s="117"/>
      <c r="N21" s="377" t="str">
        <f t="shared" si="0"/>
        <v/>
      </c>
      <c r="O21" s="381"/>
      <c r="P21" s="135" t="s">
        <v>347</v>
      </c>
      <c r="Q21" s="303" t="str">
        <f>IF(C19&lt;&gt;"",$N$36*(CHOOSE($F$15,0,U20,U21)),"")</f>
        <v/>
      </c>
      <c r="R21" s="117"/>
      <c r="S21" s="117"/>
      <c r="T21" s="382">
        <v>3</v>
      </c>
      <c r="U21" s="330">
        <v>0.5907</v>
      </c>
      <c r="V21" s="116"/>
      <c r="W21" s="135" t="s">
        <v>347</v>
      </c>
      <c r="X21" s="383" t="str">
        <f>IF(C19&lt;&gt;"",100*($Q$21/$Q$39),"")</f>
        <v/>
      </c>
      <c r="Y21" s="384"/>
    </row>
    <row r="22" spans="1:25" ht="18" customHeight="1">
      <c r="A22" s="380">
        <f>A21+1</f>
        <v>4</v>
      </c>
      <c r="B22" s="330" t="s">
        <v>425</v>
      </c>
      <c r="C22" s="385" t="str">
        <f t="shared" ref="C22:L22" si="1">IF(C19&lt;&gt;"",SUM(C19:C21)/COUNT(C19:C21),"")</f>
        <v/>
      </c>
      <c r="D22" s="385" t="str">
        <f t="shared" si="1"/>
        <v/>
      </c>
      <c r="E22" s="385" t="str">
        <f t="shared" si="1"/>
        <v/>
      </c>
      <c r="F22" s="385" t="str">
        <f t="shared" si="1"/>
        <v/>
      </c>
      <c r="G22" s="385" t="str">
        <f t="shared" si="1"/>
        <v/>
      </c>
      <c r="H22" s="385" t="str">
        <f t="shared" si="1"/>
        <v/>
      </c>
      <c r="I22" s="385" t="str">
        <f t="shared" si="1"/>
        <v/>
      </c>
      <c r="J22" s="385" t="str">
        <f t="shared" si="1"/>
        <v/>
      </c>
      <c r="K22" s="385" t="str">
        <f t="shared" si="1"/>
        <v/>
      </c>
      <c r="L22" s="385" t="str">
        <f t="shared" si="1"/>
        <v/>
      </c>
      <c r="M22" s="386" t="s">
        <v>602</v>
      </c>
      <c r="N22" s="377" t="str">
        <f t="shared" si="0"/>
        <v/>
      </c>
      <c r="O22" s="363" t="s">
        <v>426</v>
      </c>
      <c r="P22" s="120"/>
      <c r="Q22" s="120"/>
      <c r="R22" s="120"/>
      <c r="S22" s="120"/>
      <c r="T22" s="120"/>
      <c r="U22" s="121"/>
      <c r="V22" s="119"/>
      <c r="W22" s="120"/>
      <c r="X22" s="120"/>
      <c r="Y22" s="364"/>
    </row>
    <row r="23" spans="1:25" ht="18" customHeight="1" thickBot="1">
      <c r="A23" s="387">
        <f>A22+1</f>
        <v>5</v>
      </c>
      <c r="B23" s="388" t="s">
        <v>122</v>
      </c>
      <c r="C23" s="389" t="str">
        <f t="shared" ref="C23:L23" si="2">IF(C19&lt;&gt;"",MAX(C19:C21)-MIN(C19:C21),"")</f>
        <v/>
      </c>
      <c r="D23" s="389" t="str">
        <f t="shared" si="2"/>
        <v/>
      </c>
      <c r="E23" s="389" t="str">
        <f t="shared" si="2"/>
        <v/>
      </c>
      <c r="F23" s="389" t="str">
        <f t="shared" si="2"/>
        <v/>
      </c>
      <c r="G23" s="389" t="str">
        <f t="shared" si="2"/>
        <v/>
      </c>
      <c r="H23" s="389" t="str">
        <f t="shared" si="2"/>
        <v/>
      </c>
      <c r="I23" s="389" t="str">
        <f t="shared" si="2"/>
        <v/>
      </c>
      <c r="J23" s="389" t="str">
        <f t="shared" si="2"/>
        <v/>
      </c>
      <c r="K23" s="389" t="str">
        <f t="shared" si="2"/>
        <v/>
      </c>
      <c r="L23" s="389" t="str">
        <f t="shared" si="2"/>
        <v/>
      </c>
      <c r="M23" s="390" t="s">
        <v>603</v>
      </c>
      <c r="N23" s="377" t="str">
        <f t="shared" si="0"/>
        <v/>
      </c>
      <c r="O23" s="370" t="s">
        <v>427</v>
      </c>
      <c r="P23" s="12" t="s">
        <v>347</v>
      </c>
      <c r="Q23" s="11" t="s">
        <v>604</v>
      </c>
      <c r="R23" s="11"/>
      <c r="S23" s="11"/>
      <c r="T23" s="11"/>
      <c r="U23" s="114"/>
      <c r="V23" s="166" t="s">
        <v>428</v>
      </c>
      <c r="W23" s="12" t="s">
        <v>347</v>
      </c>
      <c r="X23" s="11" t="s">
        <v>429</v>
      </c>
      <c r="Y23" s="374"/>
    </row>
    <row r="24" spans="1:25" ht="18" customHeight="1">
      <c r="A24" s="365" t="s">
        <v>430</v>
      </c>
      <c r="B24" s="366">
        <v>1</v>
      </c>
      <c r="C24" s="367"/>
      <c r="D24" s="367"/>
      <c r="E24" s="367"/>
      <c r="F24" s="391"/>
      <c r="G24" s="391"/>
      <c r="H24" s="391"/>
      <c r="I24" s="391"/>
      <c r="J24" s="391"/>
      <c r="K24" s="391"/>
      <c r="L24" s="391"/>
      <c r="M24" s="368"/>
      <c r="N24" s="369" t="str">
        <f t="shared" si="0"/>
        <v/>
      </c>
      <c r="O24" s="9"/>
      <c r="P24" s="12" t="s">
        <v>347</v>
      </c>
      <c r="Q24" s="300" t="str">
        <f>IF(C19&lt;&gt;"",CONCATENATE("{(",TEXT($N$37,"0.00")," x ",CHOOSE($J$15,0,T27,U27),")^2 - (",TEXT($Q$21,"0.00")," ^2/(",$H$15," x ",$F$15,"))}^1/2"),"")</f>
        <v/>
      </c>
      <c r="R24" s="11"/>
      <c r="S24" s="11"/>
      <c r="T24" s="11"/>
      <c r="U24" s="114"/>
      <c r="V24" s="166"/>
      <c r="W24" s="12" t="s">
        <v>347</v>
      </c>
      <c r="X24" s="11" t="str">
        <f>IF(C19&lt;&gt;"",CONCATENATE("100(",TEXT($Q$25,"0.000"),"/",TEXT($Q$39,"0.000"),")"),"")</f>
        <v/>
      </c>
      <c r="Y24" s="374"/>
    </row>
    <row r="25" spans="1:25" ht="18" customHeight="1">
      <c r="A25" s="380">
        <v>7</v>
      </c>
      <c r="B25" s="334">
        <v>2</v>
      </c>
      <c r="C25" s="376"/>
      <c r="D25" s="376"/>
      <c r="E25" s="376"/>
      <c r="F25" s="392"/>
      <c r="G25" s="392"/>
      <c r="H25" s="392"/>
      <c r="I25" s="392"/>
      <c r="J25" s="392"/>
      <c r="K25" s="392"/>
      <c r="L25" s="392"/>
      <c r="M25" s="117"/>
      <c r="N25" s="377" t="str">
        <f t="shared" si="0"/>
        <v/>
      </c>
      <c r="O25" s="9"/>
      <c r="P25" s="12" t="s">
        <v>347</v>
      </c>
      <c r="Q25" s="393" t="str">
        <f>IF(C19="","",IF(($N$37*CHOOSE($J$15,0,T27,U27))^2-$Q$21^2/($H$15*$F$15)&lt;0,0,(($N$37*CHOOSE($J$15,0,T27,U27))^2-$Q$21^2/($H$15*$F$15))^(1/2)))</f>
        <v/>
      </c>
      <c r="R25" s="11"/>
      <c r="S25" s="11"/>
      <c r="T25" s="11"/>
      <c r="U25" s="114"/>
      <c r="V25" s="166"/>
      <c r="W25" s="12" t="s">
        <v>347</v>
      </c>
      <c r="X25" s="394" t="str">
        <f>IF(C19&lt;&gt;"",100*($Q$25/$Q$39),"")</f>
        <v/>
      </c>
      <c r="Y25" s="374"/>
    </row>
    <row r="26" spans="1:25" ht="18" customHeight="1">
      <c r="A26" s="380">
        <f>A25+1</f>
        <v>8</v>
      </c>
      <c r="B26" s="330">
        <v>3</v>
      </c>
      <c r="C26" s="376"/>
      <c r="D26" s="376"/>
      <c r="E26" s="376"/>
      <c r="F26" s="392"/>
      <c r="G26" s="392"/>
      <c r="H26" s="392"/>
      <c r="I26" s="392"/>
      <c r="J26" s="392"/>
      <c r="K26" s="392"/>
      <c r="L26" s="392"/>
      <c r="M26" s="117"/>
      <c r="N26" s="377" t="str">
        <f t="shared" si="0"/>
        <v/>
      </c>
      <c r="O26" s="9"/>
      <c r="P26" s="12"/>
      <c r="Q26" s="393"/>
      <c r="R26" s="11"/>
      <c r="S26" s="395" t="s">
        <v>414</v>
      </c>
      <c r="T26" s="372">
        <v>2</v>
      </c>
      <c r="U26" s="372">
        <v>3</v>
      </c>
      <c r="V26" s="116"/>
      <c r="W26" s="117"/>
      <c r="X26" s="117"/>
      <c r="Y26" s="384"/>
    </row>
    <row r="27" spans="1:25" ht="18" customHeight="1">
      <c r="A27" s="380">
        <f>A26+1</f>
        <v>9</v>
      </c>
      <c r="B27" s="330" t="s">
        <v>425</v>
      </c>
      <c r="C27" s="385" t="str">
        <f t="shared" ref="C27:L27" si="3">IF(C24&lt;&gt;"",SUM(C24:C26)/COUNT(C24:C26),"")</f>
        <v/>
      </c>
      <c r="D27" s="385" t="str">
        <f t="shared" si="3"/>
        <v/>
      </c>
      <c r="E27" s="385" t="str">
        <f t="shared" si="3"/>
        <v/>
      </c>
      <c r="F27" s="385" t="str">
        <f t="shared" si="3"/>
        <v/>
      </c>
      <c r="G27" s="385" t="str">
        <f t="shared" si="3"/>
        <v/>
      </c>
      <c r="H27" s="385" t="str">
        <f t="shared" si="3"/>
        <v/>
      </c>
      <c r="I27" s="385" t="str">
        <f t="shared" si="3"/>
        <v/>
      </c>
      <c r="J27" s="385" t="str">
        <f t="shared" si="3"/>
        <v/>
      </c>
      <c r="K27" s="385" t="str">
        <f t="shared" si="3"/>
        <v/>
      </c>
      <c r="L27" s="385" t="str">
        <f t="shared" si="3"/>
        <v/>
      </c>
      <c r="M27" s="386" t="s">
        <v>605</v>
      </c>
      <c r="N27" s="377" t="str">
        <f t="shared" si="0"/>
        <v/>
      </c>
      <c r="O27" s="381" t="s">
        <v>431</v>
      </c>
      <c r="P27" s="117"/>
      <c r="Q27" s="117"/>
      <c r="R27" s="117"/>
      <c r="S27" s="286" t="s">
        <v>606</v>
      </c>
      <c r="T27" s="286">
        <v>0.7087</v>
      </c>
      <c r="U27" s="396">
        <v>0.52359999999999995</v>
      </c>
      <c r="V27" s="119"/>
      <c r="W27" s="120"/>
      <c r="X27" s="120"/>
      <c r="Y27" s="364"/>
    </row>
    <row r="28" spans="1:25" ht="18" customHeight="1" thickBot="1">
      <c r="A28" s="387">
        <f>A27+1</f>
        <v>10</v>
      </c>
      <c r="B28" s="388" t="s">
        <v>122</v>
      </c>
      <c r="C28" s="389" t="str">
        <f t="shared" ref="C28:L28" si="4">IF(C24&lt;&gt;"",MAX(C24:C26)-MIN(C24:C26),"")</f>
        <v/>
      </c>
      <c r="D28" s="389" t="str">
        <f t="shared" si="4"/>
        <v/>
      </c>
      <c r="E28" s="389" t="str">
        <f t="shared" si="4"/>
        <v/>
      </c>
      <c r="F28" s="389" t="str">
        <f t="shared" si="4"/>
        <v/>
      </c>
      <c r="G28" s="389" t="str">
        <f t="shared" si="4"/>
        <v/>
      </c>
      <c r="H28" s="389" t="str">
        <f t="shared" si="4"/>
        <v/>
      </c>
      <c r="I28" s="389" t="str">
        <f t="shared" si="4"/>
        <v/>
      </c>
      <c r="J28" s="389" t="str">
        <f t="shared" si="4"/>
        <v/>
      </c>
      <c r="K28" s="389" t="str">
        <f t="shared" si="4"/>
        <v/>
      </c>
      <c r="L28" s="389" t="str">
        <f t="shared" si="4"/>
        <v/>
      </c>
      <c r="M28" s="390" t="s">
        <v>607</v>
      </c>
      <c r="N28" s="377" t="str">
        <f t="shared" si="0"/>
        <v/>
      </c>
      <c r="O28" s="363" t="s">
        <v>432</v>
      </c>
      <c r="P28" s="120"/>
      <c r="Q28" s="120"/>
      <c r="R28" s="120"/>
      <c r="S28" s="120"/>
      <c r="T28" s="120"/>
      <c r="U28" s="121"/>
      <c r="V28" s="166" t="s">
        <v>433</v>
      </c>
      <c r="W28" s="12" t="s">
        <v>347</v>
      </c>
      <c r="X28" s="11" t="s">
        <v>434</v>
      </c>
      <c r="Y28" s="374"/>
    </row>
    <row r="29" spans="1:25" ht="18" customHeight="1">
      <c r="A29" s="365" t="s">
        <v>435</v>
      </c>
      <c r="B29" s="366">
        <v>1</v>
      </c>
      <c r="C29" s="367"/>
      <c r="D29" s="367"/>
      <c r="E29" s="367"/>
      <c r="F29" s="367"/>
      <c r="G29" s="367"/>
      <c r="H29" s="367"/>
      <c r="I29" s="367"/>
      <c r="J29" s="367"/>
      <c r="K29" s="367"/>
      <c r="L29" s="367"/>
      <c r="M29" s="368"/>
      <c r="N29" s="369" t="str">
        <f t="shared" si="0"/>
        <v/>
      </c>
      <c r="O29" s="370" t="s">
        <v>436</v>
      </c>
      <c r="P29" s="12" t="s">
        <v>347</v>
      </c>
      <c r="Q29" s="11" t="s">
        <v>608</v>
      </c>
      <c r="R29" s="11"/>
      <c r="S29" s="11"/>
      <c r="T29" s="372" t="s">
        <v>413</v>
      </c>
      <c r="U29" s="373" t="s">
        <v>609</v>
      </c>
      <c r="V29" s="166"/>
      <c r="W29" s="12" t="s">
        <v>347</v>
      </c>
      <c r="X29" s="11" t="str">
        <f>IF(C19&lt;&gt;"",CONCATENATE("100(",TEXT($Q$31,"0.000"),"/",TEXT($Q$39,"0.000"),")"),"")</f>
        <v/>
      </c>
      <c r="Y29" s="374"/>
    </row>
    <row r="30" spans="1:25" ht="18" customHeight="1">
      <c r="A30" s="380">
        <v>12</v>
      </c>
      <c r="B30" s="334">
        <v>2</v>
      </c>
      <c r="C30" s="376"/>
      <c r="D30" s="376"/>
      <c r="E30" s="376"/>
      <c r="F30" s="376"/>
      <c r="G30" s="376"/>
      <c r="H30" s="376"/>
      <c r="I30" s="376"/>
      <c r="J30" s="376"/>
      <c r="K30" s="376"/>
      <c r="L30" s="376"/>
      <c r="M30" s="117"/>
      <c r="N30" s="377" t="str">
        <f t="shared" si="0"/>
        <v/>
      </c>
      <c r="O30" s="9"/>
      <c r="P30" s="12" t="s">
        <v>347</v>
      </c>
      <c r="Q30" s="397" t="str">
        <f>IF(C19&lt;&gt;"",CONCATENATE("{(",TEXT($Q$21,"0.000"),"^2 + ",TEXT($Q$25,"0.000"),"^2)}^1/2"),"")</f>
        <v/>
      </c>
      <c r="R30" s="11"/>
      <c r="S30" s="11"/>
      <c r="T30" s="378">
        <v>2</v>
      </c>
      <c r="U30" s="398">
        <v>0.7087</v>
      </c>
      <c r="V30" s="166"/>
      <c r="W30" s="12" t="s">
        <v>347</v>
      </c>
      <c r="X30" s="394" t="str">
        <f>IF(C19&lt;&gt;"",100*($Q$31/$Q$39),"")</f>
        <v/>
      </c>
      <c r="Y30" s="374"/>
    </row>
    <row r="31" spans="1:25" ht="18" customHeight="1">
      <c r="A31" s="380">
        <f>A30+1</f>
        <v>13</v>
      </c>
      <c r="B31" s="330">
        <v>3</v>
      </c>
      <c r="C31" s="376"/>
      <c r="D31" s="376"/>
      <c r="E31" s="376"/>
      <c r="F31" s="376"/>
      <c r="G31" s="376"/>
      <c r="H31" s="376"/>
      <c r="I31" s="376"/>
      <c r="J31" s="376"/>
      <c r="K31" s="376"/>
      <c r="L31" s="376"/>
      <c r="M31" s="117"/>
      <c r="N31" s="377" t="str">
        <f t="shared" si="0"/>
        <v/>
      </c>
      <c r="O31" s="381"/>
      <c r="P31" s="135" t="s">
        <v>347</v>
      </c>
      <c r="Q31" s="304" t="str">
        <f>IF(C19&lt;&gt;"",($Q$21^2+$Q$25^2)^(1/2),"")</f>
        <v/>
      </c>
      <c r="R31" s="117"/>
      <c r="S31" s="117"/>
      <c r="T31" s="378">
        <v>3</v>
      </c>
      <c r="U31" s="398">
        <v>0.52359999999999995</v>
      </c>
      <c r="V31" s="399" t="str">
        <f>IF(C20&lt;&gt;"",IF(X30&lt;10,"Gage system O.K",IF(X30&lt;30,"Gage system may be acceptable","Gage system needs improvement")),"")</f>
        <v/>
      </c>
      <c r="W31" s="10"/>
      <c r="X31" s="400"/>
      <c r="Y31" s="401"/>
    </row>
    <row r="32" spans="1:25" ht="18" customHeight="1">
      <c r="A32" s="380">
        <f>A31+1</f>
        <v>14</v>
      </c>
      <c r="B32" s="330" t="s">
        <v>425</v>
      </c>
      <c r="C32" s="385" t="str">
        <f t="shared" ref="C32:L32" si="5">IF(C29&lt;&gt;"",SUM(C29:C31)/COUNT(C29:C31),"")</f>
        <v/>
      </c>
      <c r="D32" s="385" t="str">
        <f t="shared" si="5"/>
        <v/>
      </c>
      <c r="E32" s="385" t="str">
        <f t="shared" si="5"/>
        <v/>
      </c>
      <c r="F32" s="385" t="str">
        <f t="shared" si="5"/>
        <v/>
      </c>
      <c r="G32" s="385" t="str">
        <f t="shared" si="5"/>
        <v/>
      </c>
      <c r="H32" s="385" t="str">
        <f t="shared" si="5"/>
        <v/>
      </c>
      <c r="I32" s="385" t="str">
        <f t="shared" si="5"/>
        <v/>
      </c>
      <c r="J32" s="385" t="str">
        <f t="shared" si="5"/>
        <v/>
      </c>
      <c r="K32" s="385" t="str">
        <f t="shared" si="5"/>
        <v/>
      </c>
      <c r="L32" s="385" t="str">
        <f t="shared" si="5"/>
        <v/>
      </c>
      <c r="M32" s="386" t="s">
        <v>610</v>
      </c>
      <c r="N32" s="377" t="str">
        <f t="shared" si="0"/>
        <v/>
      </c>
      <c r="O32" s="363" t="s">
        <v>437</v>
      </c>
      <c r="P32" s="120"/>
      <c r="Q32" s="120"/>
      <c r="R32" s="120"/>
      <c r="S32" s="120"/>
      <c r="T32" s="378">
        <v>4</v>
      </c>
      <c r="U32" s="398">
        <v>0.44640000000000002</v>
      </c>
      <c r="V32" s="119"/>
      <c r="W32" s="120"/>
      <c r="X32" s="120"/>
      <c r="Y32" s="364"/>
    </row>
    <row r="33" spans="1:26" ht="18" customHeight="1" thickBot="1">
      <c r="A33" s="387">
        <f>A32+1</f>
        <v>15</v>
      </c>
      <c r="B33" s="388" t="s">
        <v>122</v>
      </c>
      <c r="C33" s="389" t="str">
        <f t="shared" ref="C33:L33" si="6">IF(C29&lt;&gt;"",MAX(C29:C31)-MIN(C29:C31),"")</f>
        <v/>
      </c>
      <c r="D33" s="389" t="str">
        <f t="shared" si="6"/>
        <v/>
      </c>
      <c r="E33" s="389" t="str">
        <f t="shared" si="6"/>
        <v/>
      </c>
      <c r="F33" s="389" t="str">
        <f t="shared" si="6"/>
        <v/>
      </c>
      <c r="G33" s="389" t="str">
        <f t="shared" si="6"/>
        <v/>
      </c>
      <c r="H33" s="389" t="str">
        <f t="shared" si="6"/>
        <v/>
      </c>
      <c r="I33" s="389" t="str">
        <f t="shared" si="6"/>
        <v/>
      </c>
      <c r="J33" s="389" t="str">
        <f t="shared" si="6"/>
        <v/>
      </c>
      <c r="K33" s="389" t="str">
        <f t="shared" si="6"/>
        <v/>
      </c>
      <c r="L33" s="389" t="str">
        <f t="shared" si="6"/>
        <v/>
      </c>
      <c r="M33" s="390" t="s">
        <v>611</v>
      </c>
      <c r="N33" s="377" t="str">
        <f t="shared" si="0"/>
        <v/>
      </c>
      <c r="O33" s="370" t="s">
        <v>438</v>
      </c>
      <c r="P33" s="12" t="s">
        <v>347</v>
      </c>
      <c r="Q33" s="11" t="s">
        <v>612</v>
      </c>
      <c r="R33" s="11"/>
      <c r="S33" s="11"/>
      <c r="T33" s="378">
        <v>5</v>
      </c>
      <c r="U33" s="398">
        <v>0.4032</v>
      </c>
      <c r="V33" s="166" t="s">
        <v>439</v>
      </c>
      <c r="W33" s="12" t="s">
        <v>347</v>
      </c>
      <c r="X33" s="11" t="s">
        <v>440</v>
      </c>
      <c r="Y33" s="374"/>
    </row>
    <row r="34" spans="1:26" ht="18" customHeight="1">
      <c r="A34" s="402" t="s">
        <v>441</v>
      </c>
      <c r="B34" s="219"/>
      <c r="C34" s="403"/>
      <c r="D34" s="403"/>
      <c r="E34" s="403"/>
      <c r="F34" s="403"/>
      <c r="G34" s="403"/>
      <c r="H34" s="403"/>
      <c r="I34" s="403"/>
      <c r="J34" s="403"/>
      <c r="K34" s="403"/>
      <c r="L34" s="403"/>
      <c r="M34" s="404" t="s">
        <v>442</v>
      </c>
      <c r="N34" s="405" t="str">
        <f>IF(C19&lt;&gt;"",AVERAGE(C35:L35),"")</f>
        <v/>
      </c>
      <c r="O34" s="370"/>
      <c r="P34" s="12" t="s">
        <v>347</v>
      </c>
      <c r="Q34" s="11" t="str">
        <f>IF(C19&lt;&gt;"",CONCATENATE(TEXT($N$35,"0.000")," x ",CHOOSE($H$15,0,U30,U31,U32,U33,U34,U35,U36,U37,U38)),"")</f>
        <v/>
      </c>
      <c r="R34" s="11"/>
      <c r="S34" s="11"/>
      <c r="T34" s="378">
        <v>6</v>
      </c>
      <c r="U34" s="398">
        <v>0.3745</v>
      </c>
      <c r="V34" s="166"/>
      <c r="W34" s="12" t="s">
        <v>347</v>
      </c>
      <c r="X34" s="300" t="str">
        <f>IF(C19&lt;&gt;"",CONCATENATE("100(",TEXT($Q$35,"0.000"),"/",TEXT($Q$39,"0.000"),")"),"")</f>
        <v/>
      </c>
      <c r="Y34" s="374"/>
    </row>
    <row r="35" spans="1:26" ht="18" customHeight="1" thickBot="1">
      <c r="A35" s="406" t="s">
        <v>443</v>
      </c>
      <c r="B35" s="360"/>
      <c r="C35" s="407" t="str">
        <f t="shared" ref="C35:L35" si="7">IF(C22&lt;&gt;"",SUM(C22,C27,C32)/COUNT(C22,C27,C32),"")</f>
        <v/>
      </c>
      <c r="D35" s="407" t="str">
        <f t="shared" si="7"/>
        <v/>
      </c>
      <c r="E35" s="407" t="str">
        <f t="shared" si="7"/>
        <v/>
      </c>
      <c r="F35" s="407" t="str">
        <f t="shared" si="7"/>
        <v/>
      </c>
      <c r="G35" s="407" t="str">
        <f t="shared" si="7"/>
        <v/>
      </c>
      <c r="H35" s="407" t="str">
        <f t="shared" si="7"/>
        <v/>
      </c>
      <c r="I35" s="407" t="str">
        <f t="shared" si="7"/>
        <v/>
      </c>
      <c r="J35" s="407" t="str">
        <f t="shared" si="7"/>
        <v/>
      </c>
      <c r="K35" s="407" t="str">
        <f t="shared" si="7"/>
        <v/>
      </c>
      <c r="L35" s="407" t="str">
        <f t="shared" si="7"/>
        <v/>
      </c>
      <c r="M35" s="408" t="s">
        <v>613</v>
      </c>
      <c r="N35" s="409" t="str">
        <f>IF(C19&lt;&gt;"",MAX(C35:L35)-MIN(C35:L35),"")</f>
        <v/>
      </c>
      <c r="O35" s="410"/>
      <c r="P35" s="135" t="s">
        <v>347</v>
      </c>
      <c r="Q35" s="304" t="str">
        <f>IF(C19&lt;&gt;"",$N$35*CHOOSE($H$15,0,U30,U31,U32,U33,U34,U35,U36,U37,U38),"")</f>
        <v/>
      </c>
      <c r="R35" s="117"/>
      <c r="S35" s="117"/>
      <c r="T35" s="378">
        <v>7</v>
      </c>
      <c r="U35" s="398">
        <v>0.35339999999999999</v>
      </c>
      <c r="V35" s="166"/>
      <c r="W35" s="12" t="s">
        <v>347</v>
      </c>
      <c r="X35" s="411" t="str">
        <f>IF(C19&lt;&gt;"",100*($Q$35/$Q$39),"")</f>
        <v/>
      </c>
      <c r="Y35" s="374"/>
    </row>
    <row r="36" spans="1:26" ht="18" customHeight="1">
      <c r="A36" s="412">
        <f>A33+2</f>
        <v>17</v>
      </c>
      <c r="B36" s="368" t="s">
        <v>614</v>
      </c>
      <c r="C36" s="368"/>
      <c r="D36" s="368"/>
      <c r="E36" s="368"/>
      <c r="F36" s="368"/>
      <c r="G36" s="368"/>
      <c r="H36" s="368"/>
      <c r="I36" s="368"/>
      <c r="J36" s="368"/>
      <c r="K36" s="368"/>
      <c r="L36" s="368"/>
      <c r="M36" s="413" t="s">
        <v>444</v>
      </c>
      <c r="N36" s="369" t="str">
        <f>IF(C19&lt;&gt;"",SUM(N23,N28,N33)/COUNT(C19,C24,C29),"")</f>
        <v/>
      </c>
      <c r="O36" s="363" t="s">
        <v>445</v>
      </c>
      <c r="P36" s="120"/>
      <c r="Q36" s="120"/>
      <c r="R36" s="120"/>
      <c r="S36" s="120"/>
      <c r="T36" s="378">
        <v>8</v>
      </c>
      <c r="U36" s="398">
        <v>0.33779999999999999</v>
      </c>
      <c r="V36" s="116"/>
      <c r="W36" s="117"/>
      <c r="X36" s="117"/>
      <c r="Y36" s="384"/>
    </row>
    <row r="37" spans="1:26" ht="18" customHeight="1">
      <c r="A37" s="414">
        <f>A36+1</f>
        <v>18</v>
      </c>
      <c r="B37" s="415" t="s">
        <v>615</v>
      </c>
      <c r="C37" s="244"/>
      <c r="D37" s="244"/>
      <c r="E37" s="244"/>
      <c r="F37" s="244"/>
      <c r="G37" s="244"/>
      <c r="H37" s="244"/>
      <c r="I37" s="244"/>
      <c r="J37" s="244"/>
      <c r="K37" s="244"/>
      <c r="L37" s="244"/>
      <c r="M37" s="416" t="s">
        <v>616</v>
      </c>
      <c r="N37" s="417" t="str">
        <f>IF(C19&lt;&gt;"",MAX(N22,N27,N32)-MIN(N22,N27,N32),"")</f>
        <v/>
      </c>
      <c r="O37" s="370" t="s">
        <v>446</v>
      </c>
      <c r="P37" s="12" t="s">
        <v>347</v>
      </c>
      <c r="Q37" s="11" t="s">
        <v>617</v>
      </c>
      <c r="R37" s="11"/>
      <c r="S37" s="11"/>
      <c r="T37" s="378">
        <v>9</v>
      </c>
      <c r="U37" s="398">
        <v>0.32469999999999999</v>
      </c>
      <c r="V37" s="166" t="s">
        <v>447</v>
      </c>
      <c r="W37" s="12" t="s">
        <v>347</v>
      </c>
      <c r="X37" s="11" t="s">
        <v>448</v>
      </c>
      <c r="Y37" s="374"/>
    </row>
    <row r="38" spans="1:26" ht="18" customHeight="1">
      <c r="A38" s="414">
        <f>A37+1</f>
        <v>19</v>
      </c>
      <c r="B38" s="191" t="s">
        <v>618</v>
      </c>
      <c r="C38" s="244"/>
      <c r="D38" s="244"/>
      <c r="E38" s="418" t="str">
        <f>IF(C19="","",IF(OR(G38&lt;&gt;"",H38&lt;&gt;"",I38&lt;&gt;""),"APPRAISER",""))</f>
        <v/>
      </c>
      <c r="F38" s="419"/>
      <c r="G38" s="420" t="str">
        <f>IF(C19="","",IF(OR(AND($C23&lt;&gt;"",$C23&gt;$N$38),AND($D23&lt;&gt;"",$D23&gt;$N$38),AND($E23&lt;&gt;"",$E23&gt;$N$38),AND($F23&lt;&gt;"",$F23&gt;$N$38),AND($G23&lt;&gt;"",$G23&gt;$N$38),AND($H23&lt;&gt;"",$H23&gt;$N$38),AND($I23&lt;&gt;"",$I23&gt;$N$38),AND($J23&lt;&gt;"",$J23&gt;$N$38),AND($K23&lt;&gt;"",$K23&gt;$N$38),AND($L23&lt;&gt;"",$L23&gt;$N$38)),"A",""))</f>
        <v/>
      </c>
      <c r="H38" s="420" t="str">
        <f>IF(C19="","",IF(OR(AND($C28&lt;&gt;"",$C28&gt;$N$38),AND($D28&lt;&gt;"",$D28&gt;$N$38),AND($E28&lt;&gt;"",$E28&gt;$N$38),AND($F28&lt;&gt;"",$F28&gt;$N$38),AND($G28&lt;&gt;"",$G28&gt;$N$38),AND($H28&lt;&gt;"",$H28&gt;$N$38),AND($I28&lt;&gt;"",$I28&gt;$N$38),AND($J28&lt;&gt;"",$J28&gt;$N$38),AND($K28&lt;&gt;"",$K28&gt;$N$38),AND($L28&lt;&gt;"",$L28&gt;$N$38)),"B",""))</f>
        <v/>
      </c>
      <c r="I38" s="420" t="str">
        <f>IF(C19="","",IF(OR(AND($C33&lt;&gt;"",$C33&gt;$N$38),AND($D33&lt;&gt;"",$D33&gt;$N$38),AND($E33&lt;&gt;"",$E33&gt;$N$38),AND($F33&lt;&gt;"",$F33&gt;$N$38),AND($G33&lt;&gt;"",$G33&gt;$N$38),AND($H33&lt;&gt;"",$H33&gt;$N$38),AND($I33&lt;&gt;"",$I33&gt;$N$38),AND($J33&lt;&gt;"",$J33&gt;$N$38),AND($K33&lt;&gt;"",$K33&gt;$N$38),AND($L33&lt;&gt;"",$L33&gt;$N$38)),"C",""))</f>
        <v/>
      </c>
      <c r="J38" s="419" t="str">
        <f>IF(C19="","",IF(OR(G38&lt;&gt;"",H38&lt;&gt;"",I38&lt;&gt;""),"OUT OF CONTROL",""))</f>
        <v/>
      </c>
      <c r="K38" s="244"/>
      <c r="L38" s="244"/>
      <c r="M38" s="421" t="s">
        <v>619</v>
      </c>
      <c r="N38" s="417" t="str">
        <f>IF(C19&lt;&gt;"",IF(F15=3,2.58*N36,3.27*N36),"")</f>
        <v/>
      </c>
      <c r="O38" s="370"/>
      <c r="P38" s="422" t="s">
        <v>347</v>
      </c>
      <c r="Q38" s="394" t="str">
        <f>IF(C19&lt;&gt;"",CONCATENATE("{(",TEXT($Q$31,"0.000"),"^2 + ",TEXT($Q$35,"0.000"),"^2)}^1/2"),"")</f>
        <v/>
      </c>
      <c r="R38" s="11"/>
      <c r="S38" s="11"/>
      <c r="T38" s="382">
        <v>10</v>
      </c>
      <c r="U38" s="423">
        <v>0.3145</v>
      </c>
      <c r="V38" s="113"/>
      <c r="W38" s="422" t="s">
        <v>347</v>
      </c>
      <c r="X38" s="300" t="str">
        <f>IF(C19&lt;&gt;"",CONCATENATE("1.41(",TEXT($Q$35,"0.000"),"/",TEXT($Q$31,"0.000"),")"),"")</f>
        <v/>
      </c>
      <c r="Y38" s="374"/>
      <c r="Z38" s="499"/>
    </row>
    <row r="39" spans="1:26" ht="18" customHeight="1">
      <c r="A39" s="424"/>
      <c r="B39" s="120"/>
      <c r="C39" s="120"/>
      <c r="D39" s="120"/>
      <c r="E39" s="120"/>
      <c r="F39" s="120"/>
      <c r="G39" s="120"/>
      <c r="H39" s="120"/>
      <c r="I39" s="120"/>
      <c r="J39" s="120"/>
      <c r="K39" s="120"/>
      <c r="L39" s="120"/>
      <c r="M39" s="120"/>
      <c r="N39" s="364"/>
      <c r="O39" s="370"/>
      <c r="P39" s="422" t="s">
        <v>347</v>
      </c>
      <c r="Q39" s="304" t="str">
        <f>IF(C19&lt;&gt;"",($Q$31^2+$Q$35^2)^(1/2),"")</f>
        <v/>
      </c>
      <c r="R39" s="11"/>
      <c r="S39" s="11"/>
      <c r="T39" s="11"/>
      <c r="U39" s="121"/>
      <c r="V39" s="11"/>
      <c r="W39" s="422" t="s">
        <v>347</v>
      </c>
      <c r="X39" s="425" t="str">
        <f>IF(C19&lt;&gt;"",TRUNC(1.41*($Q$35/$Q$31)),"")</f>
        <v/>
      </c>
      <c r="Y39" s="374"/>
    </row>
    <row r="40" spans="1:26" ht="18" customHeight="1">
      <c r="A40" s="426" t="s">
        <v>620</v>
      </c>
      <c r="B40" s="11"/>
      <c r="C40" s="11"/>
      <c r="D40" s="11"/>
      <c r="E40" s="11"/>
      <c r="F40" s="11"/>
      <c r="G40" s="11"/>
      <c r="H40" s="11"/>
      <c r="I40" s="11"/>
      <c r="J40" s="11"/>
      <c r="K40" s="11"/>
      <c r="L40" s="11"/>
      <c r="M40" s="11"/>
      <c r="N40" s="374"/>
      <c r="O40" s="410"/>
      <c r="P40" s="427"/>
      <c r="Q40" s="303"/>
      <c r="R40" s="117"/>
      <c r="S40" s="117"/>
      <c r="T40" s="117"/>
      <c r="U40" s="118"/>
      <c r="V40" s="1378" t="str">
        <f>IF(X39&lt;&gt;"",IF(X39&lt;5,"Gage discrimination low","Gage discrimination acceptable"),"")</f>
        <v/>
      </c>
      <c r="W40" s="1379"/>
      <c r="X40" s="1379"/>
      <c r="Y40" s="1380"/>
    </row>
    <row r="41" spans="1:26">
      <c r="A41" s="426" t="s">
        <v>449</v>
      </c>
      <c r="B41" s="11"/>
      <c r="C41" s="11"/>
      <c r="D41" s="11"/>
      <c r="E41" s="11"/>
      <c r="F41" s="11"/>
      <c r="G41" s="11"/>
      <c r="H41" s="11"/>
      <c r="I41" s="11"/>
      <c r="J41" s="11"/>
      <c r="K41" s="11"/>
      <c r="L41" s="11"/>
      <c r="M41" s="11"/>
      <c r="N41" s="374"/>
      <c r="O41" s="426"/>
      <c r="P41" s="11"/>
      <c r="Q41" s="11"/>
      <c r="R41" s="11"/>
      <c r="S41" s="11"/>
      <c r="T41" s="11"/>
      <c r="U41" s="11"/>
      <c r="V41" s="11"/>
      <c r="W41" s="11"/>
      <c r="X41" s="11"/>
      <c r="Y41" s="374"/>
    </row>
    <row r="42" spans="1:26">
      <c r="A42" s="426" t="s">
        <v>621</v>
      </c>
      <c r="B42" s="11"/>
      <c r="C42" s="11"/>
      <c r="D42" s="11"/>
      <c r="E42" s="11"/>
      <c r="F42" s="11"/>
      <c r="G42" s="11"/>
      <c r="H42" s="11"/>
      <c r="I42" s="11"/>
      <c r="J42" s="11"/>
      <c r="K42" s="11"/>
      <c r="L42" s="11"/>
      <c r="M42" s="11"/>
      <c r="N42" s="374"/>
      <c r="O42" s="9" t="s">
        <v>622</v>
      </c>
      <c r="P42" s="11"/>
      <c r="Q42" s="11"/>
      <c r="R42" s="11"/>
      <c r="S42" s="11"/>
      <c r="T42" s="11"/>
      <c r="U42" s="11"/>
      <c r="V42" s="11"/>
      <c r="W42" s="11"/>
      <c r="X42" s="11"/>
      <c r="Y42" s="374"/>
    </row>
    <row r="43" spans="1:26" ht="13.5" thickBot="1">
      <c r="A43" s="9"/>
      <c r="B43" s="11"/>
      <c r="C43" s="11"/>
      <c r="D43" s="11"/>
      <c r="E43" s="11"/>
      <c r="F43" s="11"/>
      <c r="G43" s="11"/>
      <c r="H43" s="11"/>
      <c r="I43" s="11"/>
      <c r="J43" s="11"/>
      <c r="K43" s="11"/>
      <c r="L43" s="11"/>
      <c r="M43" s="11"/>
      <c r="N43" s="374"/>
      <c r="O43" s="428"/>
      <c r="P43" s="429"/>
      <c r="Q43" s="215"/>
      <c r="R43" s="215"/>
      <c r="S43" s="215"/>
      <c r="T43" s="215"/>
      <c r="U43" s="215"/>
      <c r="V43" s="215"/>
      <c r="W43" s="215"/>
      <c r="X43" s="215"/>
      <c r="Y43" s="362"/>
    </row>
    <row r="44" spans="1:26">
      <c r="A44" s="426" t="s">
        <v>450</v>
      </c>
      <c r="B44" s="117"/>
      <c r="C44" s="117"/>
      <c r="D44" s="117"/>
      <c r="E44" s="117"/>
      <c r="F44" s="117"/>
      <c r="G44" s="117"/>
      <c r="H44" s="117"/>
      <c r="I44" s="117"/>
      <c r="J44" s="117"/>
      <c r="K44" s="117"/>
      <c r="L44" s="117"/>
      <c r="M44" s="117"/>
      <c r="N44" s="384"/>
      <c r="O44" s="178"/>
    </row>
    <row r="45" spans="1:26">
      <c r="A45" s="426"/>
      <c r="B45" s="117"/>
      <c r="C45" s="117"/>
      <c r="D45" s="117"/>
      <c r="E45" s="117"/>
      <c r="F45" s="117"/>
      <c r="G45" s="117"/>
      <c r="H45" s="117"/>
      <c r="I45" s="117"/>
      <c r="J45" s="117"/>
      <c r="K45" s="117"/>
      <c r="L45" s="117"/>
      <c r="M45" s="117"/>
      <c r="N45" s="384"/>
      <c r="O45" s="178"/>
    </row>
    <row r="46" spans="1:26" ht="13.5" thickBot="1">
      <c r="A46" s="428"/>
      <c r="B46" s="215"/>
      <c r="C46" s="215"/>
      <c r="D46" s="215"/>
      <c r="E46" s="215"/>
      <c r="F46" s="215"/>
      <c r="G46" s="215"/>
      <c r="H46" s="215"/>
      <c r="I46" s="215"/>
      <c r="J46" s="215"/>
      <c r="K46" s="215"/>
      <c r="L46" s="215"/>
      <c r="M46" s="215"/>
      <c r="N46" s="362"/>
      <c r="O46" s="178"/>
    </row>
    <row r="47" spans="1:26">
      <c r="O47" s="178"/>
    </row>
  </sheetData>
  <customSheetViews>
    <customSheetView guid="{4386EC60-C10A-4757-8A9B-A7E03A340F6B}" showPageBreaks="1" printArea="1" topLeftCell="A7">
      <selection activeCell="Q25" sqref="Q25"/>
      <colBreaks count="1" manualBreakCount="1">
        <brk id="14" max="1048575" man="1"/>
      </colBreaks>
      <pageMargins left="0.25" right="0.25" top="0.41" bottom="0.68" header="0.17" footer="0.16"/>
      <printOptions horizontalCentered="1" verticalCentered="1"/>
      <pageSetup scale="89" fitToWidth="2" orientation="portrait" r:id="rId1"/>
      <headerFooter alignWithMargins="0">
        <oddFooter xml:space="preserve">&amp;L&amp;P of &amp;N&amp;RPPAP: Revision 1.4
Date: 4/12/12
</oddFooter>
      </headerFooter>
    </customSheetView>
  </customSheetViews>
  <mergeCells count="2">
    <mergeCell ref="V40:Y40"/>
    <mergeCell ref="A1:Y4"/>
  </mergeCells>
  <phoneticPr fontId="27" type="noConversion"/>
  <printOptions horizontalCentered="1"/>
  <pageMargins left="0.25" right="0.25" top="0.41" bottom="0.68" header="0.17" footer="0.16"/>
  <pageSetup scale="89" fitToWidth="2" orientation="portrait" r:id="rId2"/>
  <headerFooter alignWithMargins="0">
    <oddFooter xml:space="preserve">&amp;L&amp;P of &amp;N&amp;RPPAP: Revision 1.5
Date: 11/01/12 </oddFooter>
  </headerFooter>
  <colBreaks count="1" manualBreakCount="1">
    <brk id="14" max="1048575" man="1"/>
  </colBreaks>
  <customProperties>
    <customPr name="IbpWorksheetKeyString_GUID" r:id="rId3"/>
  </customProperties>
  <drawing r:id="rId4"/>
  <legacyDrawing r:id="rId5"/>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8">
    <tabColor indexed="13"/>
  </sheetPr>
  <dimension ref="A1:Y46"/>
  <sheetViews>
    <sheetView zoomScale="90" zoomScaleNormal="90" workbookViewId="0">
      <selection sqref="A1:Y4"/>
    </sheetView>
  </sheetViews>
  <sheetFormatPr defaultColWidth="9.140625" defaultRowHeight="12.75"/>
  <cols>
    <col min="1" max="1" width="7.5703125" style="8" customWidth="1"/>
    <col min="2" max="2" width="4.85546875" style="8" customWidth="1"/>
    <col min="3" max="12" width="6.42578125" style="8" customWidth="1"/>
    <col min="13" max="13" width="5.42578125" style="8" customWidth="1"/>
    <col min="14" max="14" width="9.140625" style="8"/>
    <col min="15" max="21" width="7.5703125" style="8" customWidth="1"/>
    <col min="22" max="22" width="9.42578125" style="8" customWidth="1"/>
    <col min="23" max="23" width="8.42578125" style="8" customWidth="1"/>
    <col min="24" max="25" width="9.42578125" style="8" customWidth="1"/>
    <col min="26" max="16384" width="9.140625" style="8"/>
  </cols>
  <sheetData>
    <row r="1" spans="1:25">
      <c r="A1" s="1348"/>
      <c r="B1" s="1348"/>
      <c r="C1" s="1348"/>
      <c r="D1" s="1348"/>
      <c r="E1" s="1348"/>
      <c r="F1" s="1348"/>
      <c r="G1" s="1348"/>
      <c r="H1" s="1348"/>
      <c r="I1" s="1348"/>
      <c r="J1" s="1348"/>
      <c r="K1" s="1348"/>
      <c r="L1" s="1348"/>
      <c r="M1" s="1348"/>
      <c r="N1" s="1348"/>
      <c r="O1" s="1348"/>
      <c r="P1" s="1348"/>
      <c r="Q1" s="1348"/>
      <c r="R1" s="1348"/>
      <c r="S1" s="1348"/>
      <c r="T1" s="1348"/>
      <c r="U1" s="1348"/>
      <c r="V1" s="1348"/>
      <c r="W1" s="1348"/>
      <c r="X1" s="1348"/>
      <c r="Y1" s="1348"/>
    </row>
    <row r="2" spans="1:25">
      <c r="A2" s="1348"/>
      <c r="B2" s="1348"/>
      <c r="C2" s="1348"/>
      <c r="D2" s="1348"/>
      <c r="E2" s="1348"/>
      <c r="F2" s="1348"/>
      <c r="G2" s="1348"/>
      <c r="H2" s="1348"/>
      <c r="I2" s="1348"/>
      <c r="J2" s="1348"/>
      <c r="K2" s="1348"/>
      <c r="L2" s="1348"/>
      <c r="M2" s="1348"/>
      <c r="N2" s="1348"/>
      <c r="O2" s="1348"/>
      <c r="P2" s="1348"/>
      <c r="Q2" s="1348"/>
      <c r="R2" s="1348"/>
      <c r="S2" s="1348"/>
      <c r="T2" s="1348"/>
      <c r="U2" s="1348"/>
      <c r="V2" s="1348"/>
      <c r="W2" s="1348"/>
      <c r="X2" s="1348"/>
      <c r="Y2" s="1348"/>
    </row>
    <row r="3" spans="1:25">
      <c r="A3" s="1348"/>
      <c r="B3" s="1348"/>
      <c r="C3" s="1348"/>
      <c r="D3" s="1348"/>
      <c r="E3" s="1348"/>
      <c r="F3" s="1348"/>
      <c r="G3" s="1348"/>
      <c r="H3" s="1348"/>
      <c r="I3" s="1348"/>
      <c r="J3" s="1348"/>
      <c r="K3" s="1348"/>
      <c r="L3" s="1348"/>
      <c r="M3" s="1348"/>
      <c r="N3" s="1348"/>
      <c r="O3" s="1348"/>
      <c r="P3" s="1348"/>
      <c r="Q3" s="1348"/>
      <c r="R3" s="1348"/>
      <c r="S3" s="1348"/>
      <c r="T3" s="1348"/>
      <c r="U3" s="1348"/>
      <c r="V3" s="1348"/>
      <c r="W3" s="1348"/>
      <c r="X3" s="1348"/>
      <c r="Y3" s="1348"/>
    </row>
    <row r="4" spans="1:25" ht="25.5" customHeight="1">
      <c r="A4" s="1348"/>
      <c r="B4" s="1348"/>
      <c r="C4" s="1348"/>
      <c r="D4" s="1348"/>
      <c r="E4" s="1348"/>
      <c r="F4" s="1348"/>
      <c r="G4" s="1348"/>
      <c r="H4" s="1348"/>
      <c r="I4" s="1348"/>
      <c r="J4" s="1348"/>
      <c r="K4" s="1348"/>
      <c r="L4" s="1348"/>
      <c r="M4" s="1348"/>
      <c r="N4" s="1348"/>
      <c r="O4" s="1348"/>
      <c r="P4" s="1348"/>
      <c r="Q4" s="1348"/>
      <c r="R4" s="1348"/>
      <c r="S4" s="1348"/>
      <c r="T4" s="1348"/>
      <c r="U4" s="1348"/>
      <c r="V4" s="1348"/>
      <c r="W4" s="1348"/>
      <c r="X4" s="1348"/>
      <c r="Y4" s="1348"/>
    </row>
    <row r="5" spans="1:25" ht="18">
      <c r="A5" s="337" t="s">
        <v>406</v>
      </c>
      <c r="B5" s="136"/>
      <c r="C5" s="136"/>
      <c r="D5" s="136"/>
      <c r="E5" s="136"/>
      <c r="F5" s="136"/>
      <c r="G5" s="136"/>
      <c r="H5" s="136"/>
      <c r="I5" s="136"/>
      <c r="J5" s="136"/>
      <c r="K5" s="136"/>
      <c r="L5" s="136"/>
      <c r="M5" s="136"/>
      <c r="N5" s="136"/>
      <c r="O5" s="337" t="s">
        <v>406</v>
      </c>
      <c r="P5" s="136"/>
      <c r="Q5" s="136"/>
      <c r="R5" s="136"/>
      <c r="S5" s="136"/>
      <c r="T5" s="136"/>
      <c r="U5" s="136"/>
      <c r="V5" s="136"/>
      <c r="W5" s="136"/>
      <c r="X5" s="136"/>
      <c r="Y5" s="136"/>
    </row>
    <row r="6" spans="1:25" ht="18">
      <c r="A6" s="337" t="s">
        <v>407</v>
      </c>
      <c r="B6" s="136"/>
      <c r="C6" s="136"/>
      <c r="D6" s="136"/>
      <c r="E6" s="136"/>
      <c r="F6" s="136"/>
      <c r="G6" s="136"/>
      <c r="H6" s="136"/>
      <c r="I6" s="136"/>
      <c r="J6" s="136"/>
      <c r="K6" s="136"/>
      <c r="L6" s="136"/>
      <c r="M6" s="136"/>
      <c r="N6" s="136"/>
      <c r="O6" s="337" t="s">
        <v>407</v>
      </c>
      <c r="P6" s="136"/>
      <c r="Q6" s="136"/>
      <c r="R6" s="136"/>
      <c r="S6" s="136"/>
      <c r="T6" s="136"/>
      <c r="U6" s="136"/>
      <c r="V6" s="136"/>
      <c r="W6" s="136"/>
      <c r="X6" s="136"/>
      <c r="Y6" s="136"/>
    </row>
    <row r="8" spans="1:25" s="178" customFormat="1" ht="11.25">
      <c r="A8" s="179" t="s">
        <v>81</v>
      </c>
      <c r="B8" s="180"/>
      <c r="C8" s="180"/>
      <c r="D8" s="180"/>
      <c r="E8" s="181"/>
      <c r="F8" s="179" t="s">
        <v>329</v>
      </c>
      <c r="G8" s="180"/>
      <c r="H8" s="180"/>
      <c r="I8" s="181"/>
      <c r="J8" s="179" t="s">
        <v>370</v>
      </c>
      <c r="K8" s="180"/>
      <c r="L8" s="180"/>
      <c r="M8" s="180"/>
      <c r="N8" s="181"/>
      <c r="O8" s="179" t="s">
        <v>81</v>
      </c>
      <c r="P8" s="180"/>
      <c r="Q8" s="181"/>
      <c r="R8" s="179" t="s">
        <v>329</v>
      </c>
      <c r="S8" s="180"/>
      <c r="T8" s="180"/>
      <c r="U8" s="181"/>
      <c r="V8" s="179" t="s">
        <v>370</v>
      </c>
      <c r="W8" s="180"/>
      <c r="X8" s="180"/>
      <c r="Y8" s="181"/>
    </row>
    <row r="9" spans="1:25">
      <c r="A9" s="520">
        <f>INTRO!$D$35</f>
        <v>0</v>
      </c>
      <c r="B9" s="520"/>
      <c r="C9" s="520"/>
      <c r="D9" s="117"/>
      <c r="E9" s="118"/>
      <c r="F9" s="187"/>
      <c r="G9" s="270"/>
      <c r="H9" s="270"/>
      <c r="I9" s="271"/>
      <c r="J9" s="187"/>
      <c r="K9" s="270"/>
      <c r="L9" s="270"/>
      <c r="M9" s="270"/>
      <c r="N9" s="271"/>
      <c r="O9" s="520">
        <f>INTRO!$D$35</f>
        <v>0</v>
      </c>
      <c r="P9" s="117"/>
      <c r="Q9" s="118"/>
      <c r="R9" s="116" t="str">
        <f>IF(F9&lt;&gt;"",F9,"")</f>
        <v/>
      </c>
      <c r="S9" s="117"/>
      <c r="T9" s="117"/>
      <c r="U9" s="118"/>
      <c r="V9" s="116" t="str">
        <f>IF(J9&lt;&gt;"",J9,"")</f>
        <v/>
      </c>
      <c r="W9" s="117"/>
      <c r="X9" s="117"/>
      <c r="Y9" s="118"/>
    </row>
    <row r="10" spans="1:25" s="178" customFormat="1" ht="11.25">
      <c r="A10" s="179" t="s">
        <v>79</v>
      </c>
      <c r="B10" s="180"/>
      <c r="C10" s="180"/>
      <c r="D10" s="180"/>
      <c r="E10" s="181"/>
      <c r="F10" s="179" t="s">
        <v>331</v>
      </c>
      <c r="G10" s="180"/>
      <c r="H10" s="180"/>
      <c r="I10" s="181"/>
      <c r="J10" s="179" t="s">
        <v>371</v>
      </c>
      <c r="K10" s="180"/>
      <c r="L10" s="180"/>
      <c r="M10" s="180"/>
      <c r="N10" s="181"/>
      <c r="O10" s="179" t="s">
        <v>79</v>
      </c>
      <c r="P10" s="180"/>
      <c r="Q10" s="181"/>
      <c r="R10" s="179" t="s">
        <v>331</v>
      </c>
      <c r="S10" s="180"/>
      <c r="T10" s="180"/>
      <c r="U10" s="181"/>
      <c r="V10" s="179" t="s">
        <v>371</v>
      </c>
      <c r="W10" s="180"/>
      <c r="X10" s="180"/>
      <c r="Y10" s="181"/>
    </row>
    <row r="11" spans="1:25">
      <c r="A11" s="520">
        <f>INTRO!$D$34</f>
        <v>0</v>
      </c>
      <c r="B11" s="117"/>
      <c r="C11" s="117"/>
      <c r="D11" s="117"/>
      <c r="E11" s="118"/>
      <c r="F11" s="187"/>
      <c r="G11" s="270"/>
      <c r="H11" s="270"/>
      <c r="I11" s="271"/>
      <c r="J11" s="187"/>
      <c r="K11" s="270"/>
      <c r="L11" s="270"/>
      <c r="M11" s="270"/>
      <c r="N11" s="271"/>
      <c r="O11" s="520">
        <f>INTRO!$D$34</f>
        <v>0</v>
      </c>
      <c r="P11" s="117"/>
      <c r="Q11" s="118"/>
      <c r="R11" s="116" t="str">
        <f>IF(F11&lt;&gt;"",F11,"")</f>
        <v/>
      </c>
      <c r="S11" s="117"/>
      <c r="T11" s="117"/>
      <c r="U11" s="118"/>
      <c r="V11" s="116" t="str">
        <f>IF(J11&lt;&gt;"",J11,"")</f>
        <v/>
      </c>
      <c r="W11" s="117"/>
      <c r="X11" s="117"/>
      <c r="Y11" s="118"/>
    </row>
    <row r="12" spans="1:25" s="178" customFormat="1">
      <c r="A12" s="179" t="s">
        <v>333</v>
      </c>
      <c r="B12" s="180"/>
      <c r="C12" s="180"/>
      <c r="D12" s="338" t="s">
        <v>408</v>
      </c>
      <c r="E12" s="339"/>
      <c r="F12" s="179" t="s">
        <v>334</v>
      </c>
      <c r="G12" s="180"/>
      <c r="H12" s="180"/>
      <c r="I12" s="181"/>
      <c r="J12" s="179" t="s">
        <v>374</v>
      </c>
      <c r="K12" s="180"/>
      <c r="L12" s="180"/>
      <c r="M12" s="180"/>
      <c r="N12" s="181"/>
      <c r="O12" s="179" t="s">
        <v>333</v>
      </c>
      <c r="P12" s="120"/>
      <c r="Q12" s="121"/>
      <c r="R12" s="179" t="s">
        <v>334</v>
      </c>
      <c r="S12" s="180"/>
      <c r="T12" s="180"/>
      <c r="U12" s="181"/>
      <c r="V12" s="179" t="s">
        <v>374</v>
      </c>
      <c r="W12" s="180"/>
      <c r="X12" s="180"/>
      <c r="Y12" s="181"/>
    </row>
    <row r="13" spans="1:25">
      <c r="A13" s="187"/>
      <c r="B13" s="270"/>
      <c r="C13" s="270"/>
      <c r="D13" s="313" t="s">
        <v>409</v>
      </c>
      <c r="E13" s="314" t="s">
        <v>410</v>
      </c>
      <c r="F13" s="187"/>
      <c r="G13" s="270"/>
      <c r="H13" s="270"/>
      <c r="I13" s="271"/>
      <c r="J13" s="187"/>
      <c r="K13" s="270"/>
      <c r="L13" s="270"/>
      <c r="M13" s="270"/>
      <c r="N13" s="271"/>
      <c r="O13" s="116" t="str">
        <f>IF(A13&lt;&gt;"",A13,"")</f>
        <v/>
      </c>
      <c r="P13" s="117"/>
      <c r="Q13" s="118"/>
      <c r="R13" s="116" t="str">
        <f>IF(F13&lt;&gt;"",F13,"")</f>
        <v/>
      </c>
      <c r="S13" s="117"/>
      <c r="T13" s="117"/>
      <c r="U13" s="118"/>
      <c r="V13" s="116" t="str">
        <f>IF(J13&lt;&gt;"",J13,"")</f>
        <v/>
      </c>
      <c r="W13" s="117"/>
      <c r="X13" s="117"/>
      <c r="Y13" s="118"/>
    </row>
    <row r="14" spans="1:25">
      <c r="A14" s="179" t="s">
        <v>411</v>
      </c>
      <c r="B14" s="180"/>
      <c r="C14" s="180"/>
      <c r="D14" s="180"/>
      <c r="E14" s="181"/>
      <c r="F14" s="179" t="s">
        <v>412</v>
      </c>
      <c r="G14" s="181"/>
      <c r="H14" s="179" t="s">
        <v>413</v>
      </c>
      <c r="I14" s="181"/>
      <c r="J14" s="179" t="s">
        <v>414</v>
      </c>
      <c r="K14" s="181"/>
      <c r="L14" s="179" t="s">
        <v>332</v>
      </c>
      <c r="M14" s="180"/>
      <c r="N14" s="181"/>
      <c r="O14" s="179" t="s">
        <v>411</v>
      </c>
      <c r="P14" s="120"/>
      <c r="Q14" s="121"/>
      <c r="R14" s="179" t="s">
        <v>412</v>
      </c>
      <c r="S14" s="181"/>
      <c r="T14" s="179" t="s">
        <v>413</v>
      </c>
      <c r="U14" s="181"/>
      <c r="V14" s="179" t="s">
        <v>414</v>
      </c>
      <c r="W14" s="181"/>
      <c r="X14" s="179" t="s">
        <v>332</v>
      </c>
      <c r="Y14" s="181"/>
    </row>
    <row r="15" spans="1:25">
      <c r="A15" s="187"/>
      <c r="B15" s="270"/>
      <c r="C15" s="270"/>
      <c r="D15" s="270"/>
      <c r="E15" s="271"/>
      <c r="F15" s="340" t="str">
        <f>IF(C19&lt;&gt;"",COUNT(C19:C21),"")</f>
        <v/>
      </c>
      <c r="G15" s="341"/>
      <c r="H15" s="340" t="str">
        <f>IF(C19&lt;&gt;"",COUNT(C19:L19),"")</f>
        <v/>
      </c>
      <c r="I15" s="341"/>
      <c r="J15" s="340" t="str">
        <f>IF(C19&lt;&gt;"",COUNT(C19,C24,C29),"")</f>
        <v/>
      </c>
      <c r="K15" s="342"/>
      <c r="L15" s="187"/>
      <c r="M15" s="270"/>
      <c r="N15" s="271"/>
      <c r="O15" s="116" t="str">
        <f>IF(A15&lt;&gt;"",A15,"")</f>
        <v/>
      </c>
      <c r="P15" s="117"/>
      <c r="Q15" s="118"/>
      <c r="R15" s="343" t="str">
        <f>F15</f>
        <v/>
      </c>
      <c r="S15" s="342"/>
      <c r="T15" s="343" t="str">
        <f>H15</f>
        <v/>
      </c>
      <c r="U15" s="342"/>
      <c r="V15" s="343" t="str">
        <f>J15</f>
        <v/>
      </c>
      <c r="W15" s="342"/>
      <c r="X15" s="116" t="str">
        <f>IF(L15&lt;&gt;"",L15,"")</f>
        <v/>
      </c>
      <c r="Y15" s="118"/>
    </row>
    <row r="16" spans="1:25" ht="13.5" thickBot="1">
      <c r="A16" s="11"/>
      <c r="B16" s="11"/>
      <c r="C16" s="11"/>
      <c r="D16" s="344"/>
      <c r="E16" s="344" t="str">
        <f>IF(D13&gt;E13,"ENTER LOWER TOLERANCE IN D9","")</f>
        <v/>
      </c>
      <c r="F16" s="11" t="str">
        <f>IF(C19&lt;&gt;"",IF(F15*H15*J15&lt;90,"DERIVED RESULTS MAY NOT BE STATISTICALLY SOUND",""),"")</f>
        <v/>
      </c>
      <c r="G16" s="12"/>
      <c r="H16" s="11"/>
      <c r="I16" s="12"/>
      <c r="J16" s="11"/>
      <c r="K16" s="12"/>
      <c r="L16" s="11"/>
      <c r="M16" s="11"/>
      <c r="N16" s="11"/>
      <c r="O16" s="11"/>
      <c r="P16" s="11"/>
      <c r="Q16" s="11"/>
      <c r="R16" s="11"/>
      <c r="S16" s="12"/>
      <c r="T16" s="11"/>
      <c r="U16" s="12"/>
      <c r="V16" s="11"/>
      <c r="W16" s="12"/>
      <c r="X16" s="11"/>
      <c r="Y16" s="11"/>
    </row>
    <row r="17" spans="1:25" ht="15.75">
      <c r="A17" s="345" t="s">
        <v>415</v>
      </c>
      <c r="B17" s="219"/>
      <c r="C17" s="346" t="s">
        <v>264</v>
      </c>
      <c r="D17" s="347"/>
      <c r="E17" s="347"/>
      <c r="F17" s="347"/>
      <c r="G17" s="347"/>
      <c r="H17" s="347"/>
      <c r="I17" s="347"/>
      <c r="J17" s="347"/>
      <c r="K17" s="347"/>
      <c r="L17" s="348"/>
      <c r="M17" s="349" t="s">
        <v>416</v>
      </c>
      <c r="N17" s="350"/>
      <c r="O17" s="351"/>
      <c r="P17" s="352"/>
      <c r="Q17" s="352"/>
      <c r="R17" s="353" t="s">
        <v>343</v>
      </c>
      <c r="S17" s="352"/>
      <c r="T17" s="352"/>
      <c r="U17" s="354"/>
      <c r="V17" s="355" t="s">
        <v>451</v>
      </c>
      <c r="W17" s="356"/>
      <c r="X17" s="357"/>
      <c r="Y17" s="358"/>
    </row>
    <row r="18" spans="1:25" ht="15.75" customHeight="1" thickBot="1">
      <c r="A18" s="359" t="s">
        <v>418</v>
      </c>
      <c r="B18" s="360"/>
      <c r="C18" s="361">
        <v>1</v>
      </c>
      <c r="D18" s="361">
        <v>2</v>
      </c>
      <c r="E18" s="361">
        <v>3</v>
      </c>
      <c r="F18" s="361">
        <v>4</v>
      </c>
      <c r="G18" s="361">
        <v>5</v>
      </c>
      <c r="H18" s="361">
        <v>6</v>
      </c>
      <c r="I18" s="361">
        <v>7</v>
      </c>
      <c r="J18" s="361">
        <v>8</v>
      </c>
      <c r="K18" s="361">
        <v>9</v>
      </c>
      <c r="L18" s="361">
        <v>10</v>
      </c>
      <c r="M18" s="112"/>
      <c r="N18" s="362"/>
      <c r="O18" s="363" t="s">
        <v>419</v>
      </c>
      <c r="P18" s="120"/>
      <c r="Q18" s="120"/>
      <c r="R18" s="120"/>
      <c r="S18" s="120"/>
      <c r="T18" s="120"/>
      <c r="U18" s="121"/>
      <c r="V18" s="119"/>
      <c r="W18" s="120"/>
      <c r="X18" s="120"/>
      <c r="Y18" s="364"/>
    </row>
    <row r="19" spans="1:25" ht="18" customHeight="1">
      <c r="A19" s="365" t="s">
        <v>420</v>
      </c>
      <c r="B19" s="366">
        <v>1</v>
      </c>
      <c r="C19" s="367"/>
      <c r="D19" s="367"/>
      <c r="E19" s="367"/>
      <c r="F19" s="367"/>
      <c r="G19" s="367"/>
      <c r="H19" s="367"/>
      <c r="I19" s="367"/>
      <c r="J19" s="367"/>
      <c r="K19" s="367"/>
      <c r="L19" s="367"/>
      <c r="M19" s="368"/>
      <c r="N19" s="369" t="str">
        <f t="shared" ref="N19:N33" si="0">IF(C19&lt;&gt;"",AVERAGE(C19:L19),"")</f>
        <v/>
      </c>
      <c r="O19" s="370" t="s">
        <v>421</v>
      </c>
      <c r="P19" s="12" t="s">
        <v>347</v>
      </c>
      <c r="Q19" s="371" t="s">
        <v>601</v>
      </c>
      <c r="R19" s="11"/>
      <c r="S19" s="11"/>
      <c r="T19" s="372" t="s">
        <v>412</v>
      </c>
      <c r="U19" s="373" t="s">
        <v>422</v>
      </c>
      <c r="V19" s="166" t="s">
        <v>423</v>
      </c>
      <c r="W19" s="12" t="s">
        <v>347</v>
      </c>
      <c r="X19" s="11" t="s">
        <v>452</v>
      </c>
      <c r="Y19" s="374"/>
    </row>
    <row r="20" spans="1:25" ht="18" customHeight="1">
      <c r="A20" s="375">
        <v>2</v>
      </c>
      <c r="B20" s="334">
        <v>2</v>
      </c>
      <c r="C20" s="376"/>
      <c r="D20" s="376"/>
      <c r="E20" s="376"/>
      <c r="F20" s="376"/>
      <c r="G20" s="376"/>
      <c r="H20" s="376"/>
      <c r="I20" s="376"/>
      <c r="J20" s="376"/>
      <c r="K20" s="376"/>
      <c r="L20" s="376"/>
      <c r="M20" s="117"/>
      <c r="N20" s="377" t="str">
        <f t="shared" si="0"/>
        <v/>
      </c>
      <c r="O20" s="9"/>
      <c r="P20" s="12" t="s">
        <v>347</v>
      </c>
      <c r="Q20" s="11" t="str">
        <f>IF(C19&lt;&gt;"",CONCATENATE(TEXT($N$36,"0.000")," x ",CHOOSE($F$15,0,U20,U21)),"")</f>
        <v/>
      </c>
      <c r="R20" s="11"/>
      <c r="S20" s="11"/>
      <c r="T20" s="378">
        <v>2</v>
      </c>
      <c r="U20" s="379">
        <v>0.88649999999999995</v>
      </c>
      <c r="V20" s="166"/>
      <c r="W20" s="12" t="s">
        <v>347</v>
      </c>
      <c r="X20" s="45" t="str">
        <f>IF(C19&lt;&gt;"",CONCATENATE("100(",TEXT($Q$21,"0.000"),"/",TEXT($Q$39,"0.000"),")"),"")</f>
        <v/>
      </c>
      <c r="Y20" s="374"/>
    </row>
    <row r="21" spans="1:25" ht="18" customHeight="1">
      <c r="A21" s="380">
        <f>A20+1</f>
        <v>3</v>
      </c>
      <c r="B21" s="330">
        <v>3</v>
      </c>
      <c r="C21" s="376"/>
      <c r="D21" s="376"/>
      <c r="E21" s="376"/>
      <c r="F21" s="376"/>
      <c r="G21" s="376"/>
      <c r="H21" s="376"/>
      <c r="I21" s="376"/>
      <c r="J21" s="376"/>
      <c r="K21" s="376"/>
      <c r="L21" s="376"/>
      <c r="M21" s="117"/>
      <c r="N21" s="377" t="str">
        <f t="shared" si="0"/>
        <v/>
      </c>
      <c r="O21" s="381"/>
      <c r="P21" s="135" t="s">
        <v>347</v>
      </c>
      <c r="Q21" s="303" t="str">
        <f>IF(C19&lt;&gt;"",$N$36*(CHOOSE($F$15,0,U20,U21)),"")</f>
        <v/>
      </c>
      <c r="R21" s="117"/>
      <c r="S21" s="117"/>
      <c r="T21" s="382">
        <v>3</v>
      </c>
      <c r="U21" s="330">
        <v>0.5907</v>
      </c>
      <c r="V21" s="116"/>
      <c r="W21" s="135" t="s">
        <v>347</v>
      </c>
      <c r="X21" s="383" t="str">
        <f>IF(C19&lt;&gt;"",100*($Q$21/$Q$39),"")</f>
        <v/>
      </c>
      <c r="Y21" s="384"/>
    </row>
    <row r="22" spans="1:25" ht="18" customHeight="1">
      <c r="A22" s="380">
        <f>A21+1</f>
        <v>4</v>
      </c>
      <c r="B22" s="330" t="s">
        <v>425</v>
      </c>
      <c r="C22" s="385" t="str">
        <f t="shared" ref="C22:L22" si="1">IF(C19&lt;&gt;"",SUM(C19:C21)/COUNT(C19:C21),"")</f>
        <v/>
      </c>
      <c r="D22" s="385" t="str">
        <f t="shared" si="1"/>
        <v/>
      </c>
      <c r="E22" s="385" t="str">
        <f t="shared" si="1"/>
        <v/>
      </c>
      <c r="F22" s="385" t="str">
        <f t="shared" si="1"/>
        <v/>
      </c>
      <c r="G22" s="385" t="str">
        <f t="shared" si="1"/>
        <v/>
      </c>
      <c r="H22" s="385" t="str">
        <f t="shared" si="1"/>
        <v/>
      </c>
      <c r="I22" s="385" t="str">
        <f t="shared" si="1"/>
        <v/>
      </c>
      <c r="J22" s="385" t="str">
        <f t="shared" si="1"/>
        <v/>
      </c>
      <c r="K22" s="385" t="str">
        <f t="shared" si="1"/>
        <v/>
      </c>
      <c r="L22" s="385" t="str">
        <f t="shared" si="1"/>
        <v/>
      </c>
      <c r="M22" s="386" t="s">
        <v>602</v>
      </c>
      <c r="N22" s="377" t="str">
        <f t="shared" si="0"/>
        <v/>
      </c>
      <c r="O22" s="363" t="s">
        <v>426</v>
      </c>
      <c r="P22" s="120"/>
      <c r="Q22" s="120"/>
      <c r="R22" s="120"/>
      <c r="S22" s="120"/>
      <c r="T22" s="120"/>
      <c r="U22" s="121"/>
      <c r="V22" s="119"/>
      <c r="W22" s="120"/>
      <c r="X22" s="120"/>
      <c r="Y22" s="364"/>
    </row>
    <row r="23" spans="1:25" ht="18" customHeight="1" thickBot="1">
      <c r="A23" s="387">
        <f>A22+1</f>
        <v>5</v>
      </c>
      <c r="B23" s="388" t="s">
        <v>122</v>
      </c>
      <c r="C23" s="389" t="str">
        <f t="shared" ref="C23:L23" si="2">IF(C19&lt;&gt;"",MAX(C19:C21)-MIN(C19:C21),"")</f>
        <v/>
      </c>
      <c r="D23" s="389" t="str">
        <f t="shared" si="2"/>
        <v/>
      </c>
      <c r="E23" s="389" t="str">
        <f t="shared" si="2"/>
        <v/>
      </c>
      <c r="F23" s="389" t="str">
        <f t="shared" si="2"/>
        <v/>
      </c>
      <c r="G23" s="389" t="str">
        <f t="shared" si="2"/>
        <v/>
      </c>
      <c r="H23" s="389" t="str">
        <f t="shared" si="2"/>
        <v/>
      </c>
      <c r="I23" s="389" t="str">
        <f t="shared" si="2"/>
        <v/>
      </c>
      <c r="J23" s="389" t="str">
        <f t="shared" si="2"/>
        <v/>
      </c>
      <c r="K23" s="389" t="str">
        <f t="shared" si="2"/>
        <v/>
      </c>
      <c r="L23" s="389" t="str">
        <f t="shared" si="2"/>
        <v/>
      </c>
      <c r="M23" s="390" t="s">
        <v>603</v>
      </c>
      <c r="N23" s="377" t="str">
        <f t="shared" si="0"/>
        <v/>
      </c>
      <c r="O23" s="370" t="s">
        <v>427</v>
      </c>
      <c r="P23" s="12" t="s">
        <v>347</v>
      </c>
      <c r="Q23" s="11" t="s">
        <v>604</v>
      </c>
      <c r="R23" s="11"/>
      <c r="S23" s="11"/>
      <c r="T23" s="11"/>
      <c r="U23" s="114"/>
      <c r="V23" s="166" t="s">
        <v>428</v>
      </c>
      <c r="W23" s="12" t="s">
        <v>347</v>
      </c>
      <c r="X23" s="11" t="s">
        <v>453</v>
      </c>
      <c r="Y23" s="374"/>
    </row>
    <row r="24" spans="1:25" ht="18" customHeight="1">
      <c r="A24" s="365" t="s">
        <v>430</v>
      </c>
      <c r="B24" s="366">
        <v>1</v>
      </c>
      <c r="C24" s="367"/>
      <c r="D24" s="367"/>
      <c r="E24" s="367"/>
      <c r="F24" s="391"/>
      <c r="G24" s="391"/>
      <c r="H24" s="391"/>
      <c r="I24" s="391"/>
      <c r="J24" s="391"/>
      <c r="K24" s="391"/>
      <c r="L24" s="391"/>
      <c r="M24" s="368"/>
      <c r="N24" s="369" t="str">
        <f t="shared" si="0"/>
        <v/>
      </c>
      <c r="O24" s="9"/>
      <c r="P24" s="12" t="s">
        <v>347</v>
      </c>
      <c r="Q24" s="300" t="str">
        <f>IF(C19&lt;&gt;"",CONCATENATE("{(",TEXT($N$37,"0.000")," x ",CHOOSE($J$15,0,T27,U27),")^2 - (",TEXT($Q$21,"0.000")," ^2/(",$H$15," x ",$F$15,"))}^1/2"),"")</f>
        <v/>
      </c>
      <c r="R24" s="11"/>
      <c r="S24" s="11"/>
      <c r="T24" s="11"/>
      <c r="U24" s="114"/>
      <c r="V24" s="166"/>
      <c r="W24" s="12" t="s">
        <v>347</v>
      </c>
      <c r="X24" s="11" t="str">
        <f>IF(C19&lt;&gt;"",CONCATENATE("100(",TEXT($Q$25,"0.000"),"/",TEXT($Q$39,"0.000"),")"),"")</f>
        <v/>
      </c>
      <c r="Y24" s="374"/>
    </row>
    <row r="25" spans="1:25" ht="18" customHeight="1">
      <c r="A25" s="380">
        <v>7</v>
      </c>
      <c r="B25" s="334">
        <v>2</v>
      </c>
      <c r="C25" s="376"/>
      <c r="D25" s="376"/>
      <c r="E25" s="376"/>
      <c r="F25" s="392"/>
      <c r="G25" s="392"/>
      <c r="H25" s="392"/>
      <c r="I25" s="392"/>
      <c r="J25" s="392"/>
      <c r="K25" s="392"/>
      <c r="L25" s="392"/>
      <c r="M25" s="117"/>
      <c r="N25" s="377" t="str">
        <f t="shared" si="0"/>
        <v/>
      </c>
      <c r="O25" s="9"/>
      <c r="P25" s="12" t="s">
        <v>347</v>
      </c>
      <c r="Q25" s="393" t="str">
        <f>IF(C19="","",IF(($N$37*CHOOSE($J$15,0,T27,U27))^2-$Q$21^2/($H$15*$F$15)&lt;0,0,(($N$37*CHOOSE($J$15,0,T27,U27))^2-$Q$21^2/($H$15*$F$15))^(1/2)))</f>
        <v/>
      </c>
      <c r="R25" s="11"/>
      <c r="S25" s="11"/>
      <c r="T25" s="11"/>
      <c r="U25" s="114"/>
      <c r="V25" s="166"/>
      <c r="W25" s="12" t="s">
        <v>347</v>
      </c>
      <c r="X25" s="394" t="str">
        <f>IF(C19&lt;&gt;"",100*($Q$25/$Q$39),"")</f>
        <v/>
      </c>
      <c r="Y25" s="374"/>
    </row>
    <row r="26" spans="1:25" ht="18" customHeight="1">
      <c r="A26" s="380">
        <f>A25+1</f>
        <v>8</v>
      </c>
      <c r="B26" s="330">
        <v>3</v>
      </c>
      <c r="C26" s="376"/>
      <c r="D26" s="376"/>
      <c r="E26" s="376"/>
      <c r="F26" s="392"/>
      <c r="G26" s="392"/>
      <c r="H26" s="392"/>
      <c r="I26" s="392"/>
      <c r="J26" s="392"/>
      <c r="K26" s="392"/>
      <c r="L26" s="392"/>
      <c r="M26" s="117"/>
      <c r="N26" s="377" t="str">
        <f t="shared" si="0"/>
        <v/>
      </c>
      <c r="O26" s="9"/>
      <c r="P26" s="12"/>
      <c r="Q26" s="393"/>
      <c r="R26" s="11"/>
      <c r="S26" s="395" t="s">
        <v>414</v>
      </c>
      <c r="T26" s="372">
        <v>2</v>
      </c>
      <c r="U26" s="372">
        <v>3</v>
      </c>
      <c r="V26" s="116"/>
      <c r="W26" s="117"/>
      <c r="X26" s="117"/>
      <c r="Y26" s="384"/>
    </row>
    <row r="27" spans="1:25" ht="18" customHeight="1">
      <c r="A27" s="380">
        <f>A26+1</f>
        <v>9</v>
      </c>
      <c r="B27" s="330" t="s">
        <v>425</v>
      </c>
      <c r="C27" s="385" t="str">
        <f t="shared" ref="C27:L27" si="3">IF(C24&lt;&gt;"",SUM(C24:C26)/COUNT(C24:C26),"")</f>
        <v/>
      </c>
      <c r="D27" s="385" t="str">
        <f t="shared" si="3"/>
        <v/>
      </c>
      <c r="E27" s="385" t="str">
        <f t="shared" si="3"/>
        <v/>
      </c>
      <c r="F27" s="385" t="str">
        <f t="shared" si="3"/>
        <v/>
      </c>
      <c r="G27" s="385" t="str">
        <f t="shared" si="3"/>
        <v/>
      </c>
      <c r="H27" s="385" t="str">
        <f t="shared" si="3"/>
        <v/>
      </c>
      <c r="I27" s="385" t="str">
        <f t="shared" si="3"/>
        <v/>
      </c>
      <c r="J27" s="385" t="str">
        <f t="shared" si="3"/>
        <v/>
      </c>
      <c r="K27" s="385" t="str">
        <f t="shared" si="3"/>
        <v/>
      </c>
      <c r="L27" s="385" t="str">
        <f t="shared" si="3"/>
        <v/>
      </c>
      <c r="M27" s="386" t="s">
        <v>605</v>
      </c>
      <c r="N27" s="377" t="str">
        <f t="shared" si="0"/>
        <v/>
      </c>
      <c r="O27" s="381" t="s">
        <v>431</v>
      </c>
      <c r="P27" s="117"/>
      <c r="Q27" s="117"/>
      <c r="R27" s="117"/>
      <c r="S27" s="286" t="s">
        <v>606</v>
      </c>
      <c r="T27" s="286">
        <v>0.7087</v>
      </c>
      <c r="U27" s="396">
        <v>0.52359999999999995</v>
      </c>
      <c r="V27" s="119"/>
      <c r="W27" s="120"/>
      <c r="X27" s="120"/>
      <c r="Y27" s="364"/>
    </row>
    <row r="28" spans="1:25" ht="18" customHeight="1" thickBot="1">
      <c r="A28" s="387">
        <f>A27+1</f>
        <v>10</v>
      </c>
      <c r="B28" s="388" t="s">
        <v>122</v>
      </c>
      <c r="C28" s="389" t="str">
        <f t="shared" ref="C28:L28" si="4">IF(C24&lt;&gt;"",MAX(C24:C26)-MIN(C24:C26),"")</f>
        <v/>
      </c>
      <c r="D28" s="389" t="str">
        <f t="shared" si="4"/>
        <v/>
      </c>
      <c r="E28" s="389" t="str">
        <f t="shared" si="4"/>
        <v/>
      </c>
      <c r="F28" s="389" t="str">
        <f t="shared" si="4"/>
        <v/>
      </c>
      <c r="G28" s="389" t="str">
        <f t="shared" si="4"/>
        <v/>
      </c>
      <c r="H28" s="389" t="str">
        <f t="shared" si="4"/>
        <v/>
      </c>
      <c r="I28" s="389" t="str">
        <f t="shared" si="4"/>
        <v/>
      </c>
      <c r="J28" s="389" t="str">
        <f t="shared" si="4"/>
        <v/>
      </c>
      <c r="K28" s="389" t="str">
        <f t="shared" si="4"/>
        <v/>
      </c>
      <c r="L28" s="389" t="str">
        <f t="shared" si="4"/>
        <v/>
      </c>
      <c r="M28" s="390" t="s">
        <v>607</v>
      </c>
      <c r="N28" s="377" t="str">
        <f t="shared" si="0"/>
        <v/>
      </c>
      <c r="O28" s="363" t="s">
        <v>432</v>
      </c>
      <c r="P28" s="120"/>
      <c r="Q28" s="120"/>
      <c r="R28" s="120"/>
      <c r="S28" s="120"/>
      <c r="T28" s="120"/>
      <c r="U28" s="121"/>
      <c r="V28" s="166" t="s">
        <v>433</v>
      </c>
      <c r="W28" s="12" t="s">
        <v>347</v>
      </c>
      <c r="X28" s="11" t="s">
        <v>454</v>
      </c>
      <c r="Y28" s="374"/>
    </row>
    <row r="29" spans="1:25" ht="18" customHeight="1">
      <c r="A29" s="365" t="s">
        <v>435</v>
      </c>
      <c r="B29" s="366">
        <v>1</v>
      </c>
      <c r="C29" s="367"/>
      <c r="D29" s="367"/>
      <c r="E29" s="367"/>
      <c r="F29" s="367"/>
      <c r="G29" s="367"/>
      <c r="H29" s="367"/>
      <c r="I29" s="367"/>
      <c r="J29" s="367"/>
      <c r="K29" s="367"/>
      <c r="L29" s="367"/>
      <c r="M29" s="368"/>
      <c r="N29" s="369" t="str">
        <f t="shared" si="0"/>
        <v/>
      </c>
      <c r="O29" s="370" t="s">
        <v>436</v>
      </c>
      <c r="P29" s="12" t="s">
        <v>347</v>
      </c>
      <c r="Q29" s="11" t="s">
        <v>608</v>
      </c>
      <c r="R29" s="11"/>
      <c r="S29" s="11"/>
      <c r="T29" s="372" t="s">
        <v>413</v>
      </c>
      <c r="U29" s="373" t="s">
        <v>609</v>
      </c>
      <c r="V29" s="166"/>
      <c r="W29" s="12" t="s">
        <v>347</v>
      </c>
      <c r="X29" s="11" t="str">
        <f>IF(C19&lt;&gt;"",CONCATENATE("100(",TEXT($Q$31,"0.000"),"/",TEXT($Q$39,"0.000"),")"),"")</f>
        <v/>
      </c>
      <c r="Y29" s="374"/>
    </row>
    <row r="30" spans="1:25" ht="18" customHeight="1">
      <c r="A30" s="380">
        <v>12</v>
      </c>
      <c r="B30" s="334">
        <v>2</v>
      </c>
      <c r="C30" s="376"/>
      <c r="D30" s="376"/>
      <c r="E30" s="376"/>
      <c r="F30" s="376"/>
      <c r="G30" s="376"/>
      <c r="H30" s="376"/>
      <c r="I30" s="376"/>
      <c r="J30" s="376"/>
      <c r="K30" s="376"/>
      <c r="L30" s="376"/>
      <c r="M30" s="117"/>
      <c r="N30" s="377" t="str">
        <f t="shared" si="0"/>
        <v/>
      </c>
      <c r="O30" s="9"/>
      <c r="P30" s="12" t="s">
        <v>347</v>
      </c>
      <c r="Q30" s="397" t="str">
        <f>IF(C19&lt;&gt;"",CONCATENATE("{(",TEXT($Q$21,"0.000"),"^2 + ",TEXT($Q$25,"0.000"),"^2)}^1/2"),"")</f>
        <v/>
      </c>
      <c r="R30" s="11"/>
      <c r="S30" s="11"/>
      <c r="T30" s="378">
        <v>2</v>
      </c>
      <c r="U30" s="398">
        <v>0.7087</v>
      </c>
      <c r="V30" s="166"/>
      <c r="W30" s="12" t="s">
        <v>347</v>
      </c>
      <c r="X30" s="394" t="str">
        <f>IF(C19&lt;&gt;"",100*($Q$31/$Q$39),"")</f>
        <v/>
      </c>
      <c r="Y30" s="374"/>
    </row>
    <row r="31" spans="1:25" ht="18" customHeight="1">
      <c r="A31" s="380">
        <f>A30+1</f>
        <v>13</v>
      </c>
      <c r="B31" s="330">
        <v>3</v>
      </c>
      <c r="C31" s="376"/>
      <c r="D31" s="376"/>
      <c r="E31" s="376"/>
      <c r="F31" s="376"/>
      <c r="G31" s="376"/>
      <c r="H31" s="376"/>
      <c r="I31" s="376"/>
      <c r="J31" s="376"/>
      <c r="K31" s="376"/>
      <c r="L31" s="376"/>
      <c r="M31" s="117"/>
      <c r="N31" s="377" t="str">
        <f t="shared" si="0"/>
        <v/>
      </c>
      <c r="O31" s="381"/>
      <c r="P31" s="135" t="s">
        <v>347</v>
      </c>
      <c r="Q31" s="304" t="str">
        <f>IF(C19&lt;&gt;"",($Q$21^2+$Q$25^2)^(1/2),"")</f>
        <v/>
      </c>
      <c r="R31" s="117"/>
      <c r="S31" s="117"/>
      <c r="T31" s="378">
        <v>3</v>
      </c>
      <c r="U31" s="398">
        <v>0.52359999999999995</v>
      </c>
      <c r="V31" s="399" t="str">
        <f>IF(C20&lt;&gt;"",IF(X30&lt;10,"Gage system O.K",IF(X30&lt;30,"Gage system may be acceptable","Gage system needs improvement")),"")</f>
        <v/>
      </c>
      <c r="W31" s="10"/>
      <c r="X31" s="400"/>
      <c r="Y31" s="401"/>
    </row>
    <row r="32" spans="1:25" ht="18" customHeight="1">
      <c r="A32" s="380">
        <f>A31+1</f>
        <v>14</v>
      </c>
      <c r="B32" s="330" t="s">
        <v>425</v>
      </c>
      <c r="C32" s="385" t="str">
        <f t="shared" ref="C32:L32" si="5">IF(C29&lt;&gt;"",SUM(C29:C31)/COUNT(C29:C31),"")</f>
        <v/>
      </c>
      <c r="D32" s="385" t="str">
        <f t="shared" si="5"/>
        <v/>
      </c>
      <c r="E32" s="385" t="str">
        <f t="shared" si="5"/>
        <v/>
      </c>
      <c r="F32" s="385" t="str">
        <f t="shared" si="5"/>
        <v/>
      </c>
      <c r="G32" s="385" t="str">
        <f t="shared" si="5"/>
        <v/>
      </c>
      <c r="H32" s="385" t="str">
        <f t="shared" si="5"/>
        <v/>
      </c>
      <c r="I32" s="385" t="str">
        <f t="shared" si="5"/>
        <v/>
      </c>
      <c r="J32" s="385" t="str">
        <f t="shared" si="5"/>
        <v/>
      </c>
      <c r="K32" s="385" t="str">
        <f t="shared" si="5"/>
        <v/>
      </c>
      <c r="L32" s="385" t="str">
        <f t="shared" si="5"/>
        <v/>
      </c>
      <c r="M32" s="386" t="s">
        <v>610</v>
      </c>
      <c r="N32" s="377" t="str">
        <f t="shared" si="0"/>
        <v/>
      </c>
      <c r="O32" s="363" t="s">
        <v>437</v>
      </c>
      <c r="P32" s="120"/>
      <c r="Q32" s="120"/>
      <c r="R32" s="120"/>
      <c r="S32" s="120"/>
      <c r="T32" s="378">
        <v>4</v>
      </c>
      <c r="U32" s="398">
        <v>0.44640000000000002</v>
      </c>
      <c r="V32" s="119"/>
      <c r="W32" s="120"/>
      <c r="X32" s="120"/>
      <c r="Y32" s="364"/>
    </row>
    <row r="33" spans="1:25" ht="18" customHeight="1" thickBot="1">
      <c r="A33" s="387">
        <f>A32+1</f>
        <v>15</v>
      </c>
      <c r="B33" s="388" t="s">
        <v>122</v>
      </c>
      <c r="C33" s="389" t="str">
        <f t="shared" ref="C33:L33" si="6">IF(C29&lt;&gt;"",MAX(C29:C31)-MIN(C29:C31),"")</f>
        <v/>
      </c>
      <c r="D33" s="389" t="str">
        <f t="shared" si="6"/>
        <v/>
      </c>
      <c r="E33" s="389" t="str">
        <f t="shared" si="6"/>
        <v/>
      </c>
      <c r="F33" s="389" t="str">
        <f t="shared" si="6"/>
        <v/>
      </c>
      <c r="G33" s="389" t="str">
        <f t="shared" si="6"/>
        <v/>
      </c>
      <c r="H33" s="389" t="str">
        <f t="shared" si="6"/>
        <v/>
      </c>
      <c r="I33" s="389" t="str">
        <f t="shared" si="6"/>
        <v/>
      </c>
      <c r="J33" s="389" t="str">
        <f t="shared" si="6"/>
        <v/>
      </c>
      <c r="K33" s="389" t="str">
        <f t="shared" si="6"/>
        <v/>
      </c>
      <c r="L33" s="389" t="str">
        <f t="shared" si="6"/>
        <v/>
      </c>
      <c r="M33" s="390" t="s">
        <v>611</v>
      </c>
      <c r="N33" s="377" t="str">
        <f t="shared" si="0"/>
        <v/>
      </c>
      <c r="O33" s="370" t="s">
        <v>438</v>
      </c>
      <c r="P33" s="12" t="s">
        <v>347</v>
      </c>
      <c r="Q33" s="11" t="s">
        <v>612</v>
      </c>
      <c r="R33" s="11"/>
      <c r="S33" s="11"/>
      <c r="T33" s="378">
        <v>5</v>
      </c>
      <c r="U33" s="398">
        <v>0.4032</v>
      </c>
      <c r="V33" s="166" t="s">
        <v>439</v>
      </c>
      <c r="W33" s="12" t="s">
        <v>347</v>
      </c>
      <c r="X33" s="11" t="s">
        <v>455</v>
      </c>
      <c r="Y33" s="374"/>
    </row>
    <row r="34" spans="1:25" ht="18" customHeight="1">
      <c r="A34" s="402" t="s">
        <v>441</v>
      </c>
      <c r="B34" s="219"/>
      <c r="C34" s="403"/>
      <c r="D34" s="403"/>
      <c r="E34" s="403"/>
      <c r="F34" s="403"/>
      <c r="G34" s="403"/>
      <c r="H34" s="403"/>
      <c r="I34" s="403"/>
      <c r="J34" s="403"/>
      <c r="K34" s="403"/>
      <c r="L34" s="403"/>
      <c r="M34" s="404" t="s">
        <v>442</v>
      </c>
      <c r="N34" s="405" t="str">
        <f>IF(C19&lt;&gt;"",AVERAGE(C35:L35),"")</f>
        <v/>
      </c>
      <c r="O34" s="370"/>
      <c r="P34" s="12" t="s">
        <v>347</v>
      </c>
      <c r="Q34" s="11" t="str">
        <f>IF(C19&lt;&gt;"",CONCATENATE(TEXT($N$35,"0.000")," x ",CHOOSE($H$15,0,U30,U31,U32,U33,U34,U35,U36,U37,U38)),"")</f>
        <v/>
      </c>
      <c r="R34" s="11"/>
      <c r="S34" s="11"/>
      <c r="T34" s="378">
        <v>6</v>
      </c>
      <c r="U34" s="398">
        <v>0.3745</v>
      </c>
      <c r="V34" s="166"/>
      <c r="W34" s="12" t="s">
        <v>347</v>
      </c>
      <c r="X34" s="300" t="str">
        <f>IF(C19&lt;&gt;"",CONCATENATE("100(",TEXT($Q$35,"0.000"),"/",TEXT($Q$39,"0.000"),")"),"")</f>
        <v/>
      </c>
      <c r="Y34" s="374"/>
    </row>
    <row r="35" spans="1:25" ht="18" customHeight="1" thickBot="1">
      <c r="A35" s="406" t="s">
        <v>443</v>
      </c>
      <c r="B35" s="360"/>
      <c r="C35" s="407" t="str">
        <f t="shared" ref="C35:L35" si="7">IF(C22&lt;&gt;"",SUM(C22,C27,C32)/COUNT(C22,C27,C32),"")</f>
        <v/>
      </c>
      <c r="D35" s="407" t="str">
        <f t="shared" si="7"/>
        <v/>
      </c>
      <c r="E35" s="407" t="str">
        <f t="shared" si="7"/>
        <v/>
      </c>
      <c r="F35" s="407" t="str">
        <f t="shared" si="7"/>
        <v/>
      </c>
      <c r="G35" s="407" t="str">
        <f t="shared" si="7"/>
        <v/>
      </c>
      <c r="H35" s="407" t="str">
        <f t="shared" si="7"/>
        <v/>
      </c>
      <c r="I35" s="407" t="str">
        <f t="shared" si="7"/>
        <v/>
      </c>
      <c r="J35" s="407" t="str">
        <f t="shared" si="7"/>
        <v/>
      </c>
      <c r="K35" s="407" t="str">
        <f t="shared" si="7"/>
        <v/>
      </c>
      <c r="L35" s="407" t="str">
        <f t="shared" si="7"/>
        <v/>
      </c>
      <c r="M35" s="408" t="s">
        <v>613</v>
      </c>
      <c r="N35" s="409" t="str">
        <f>IF(C19&lt;&gt;"",MAX(C35:L35)-MIN(C35:L35),"")</f>
        <v/>
      </c>
      <c r="O35" s="410"/>
      <c r="P35" s="135" t="s">
        <v>347</v>
      </c>
      <c r="Q35" s="304" t="str">
        <f>IF(C19&lt;&gt;"",$N$35*CHOOSE($H$15,0,U30,U31,U32,U33,U34,U35,U36,U37,U38),"")</f>
        <v/>
      </c>
      <c r="R35" s="117"/>
      <c r="S35" s="117"/>
      <c r="T35" s="378">
        <v>7</v>
      </c>
      <c r="U35" s="398">
        <v>0.35339999999999999</v>
      </c>
      <c r="V35" s="166"/>
      <c r="W35" s="12" t="s">
        <v>347</v>
      </c>
      <c r="X35" s="411" t="str">
        <f>IF(C19&lt;&gt;"",100*($Q$35/$Q$39),"")</f>
        <v/>
      </c>
      <c r="Y35" s="374"/>
    </row>
    <row r="36" spans="1:25" ht="18" customHeight="1">
      <c r="A36" s="412">
        <f>A33+2</f>
        <v>17</v>
      </c>
      <c r="B36" s="368" t="s">
        <v>614</v>
      </c>
      <c r="C36" s="368"/>
      <c r="D36" s="368"/>
      <c r="E36" s="368"/>
      <c r="F36" s="368"/>
      <c r="G36" s="368"/>
      <c r="H36" s="368"/>
      <c r="I36" s="368"/>
      <c r="J36" s="368"/>
      <c r="K36" s="368"/>
      <c r="L36" s="368"/>
      <c r="M36" s="413" t="s">
        <v>444</v>
      </c>
      <c r="N36" s="369" t="str">
        <f>IF(C19&lt;&gt;"",SUM(N23,N28,N33)/COUNT(C19,C24,C29),"")</f>
        <v/>
      </c>
      <c r="O36" s="363" t="s">
        <v>456</v>
      </c>
      <c r="P36" s="120"/>
      <c r="Q36" s="120"/>
      <c r="R36" s="120"/>
      <c r="S36" s="120"/>
      <c r="T36" s="378">
        <v>8</v>
      </c>
      <c r="U36" s="398">
        <v>0.33779999999999999</v>
      </c>
      <c r="V36" s="116"/>
      <c r="W36" s="117"/>
      <c r="X36" s="117"/>
      <c r="Y36" s="384"/>
    </row>
    <row r="37" spans="1:25" ht="18" customHeight="1">
      <c r="A37" s="414">
        <f>A36+1</f>
        <v>18</v>
      </c>
      <c r="B37" s="415" t="s">
        <v>615</v>
      </c>
      <c r="C37" s="244"/>
      <c r="D37" s="244"/>
      <c r="E37" s="244"/>
      <c r="F37" s="244"/>
      <c r="G37" s="244"/>
      <c r="H37" s="244"/>
      <c r="I37" s="244"/>
      <c r="J37" s="244"/>
      <c r="K37" s="244"/>
      <c r="L37" s="244"/>
      <c r="M37" s="416" t="s">
        <v>616</v>
      </c>
      <c r="N37" s="417" t="str">
        <f>IF(C19&lt;&gt;"",MAX(N22,N27,N32)-MIN(N22,N27,N32),"")</f>
        <v/>
      </c>
      <c r="O37" s="370" t="s">
        <v>457</v>
      </c>
      <c r="P37" s="12" t="s">
        <v>347</v>
      </c>
      <c r="Q37" s="11" t="s">
        <v>458</v>
      </c>
      <c r="R37" s="11"/>
      <c r="S37" s="11"/>
      <c r="T37" s="378">
        <v>9</v>
      </c>
      <c r="U37" s="398">
        <v>0.32469999999999999</v>
      </c>
      <c r="V37" s="166" t="s">
        <v>447</v>
      </c>
      <c r="W37" s="12" t="s">
        <v>347</v>
      </c>
      <c r="X37" s="11" t="s">
        <v>448</v>
      </c>
      <c r="Y37" s="374"/>
    </row>
    <row r="38" spans="1:25" ht="18" customHeight="1">
      <c r="A38" s="414">
        <f>A37+1</f>
        <v>19</v>
      </c>
      <c r="B38" s="191" t="s">
        <v>618</v>
      </c>
      <c r="C38" s="244"/>
      <c r="D38" s="244"/>
      <c r="E38" s="418" t="str">
        <f>IF(C19="","",IF(OR(G38&lt;&gt;"",H38&lt;&gt;"",I38&lt;&gt;""),"APPRAISER",""))</f>
        <v/>
      </c>
      <c r="F38" s="419"/>
      <c r="G38" s="420" t="str">
        <f>IF(C19="","",IF(OR(AND($C23&lt;&gt;"",$C23&gt;$N$38),AND($D23&lt;&gt;"",$D23&gt;$N$38),AND($E23&lt;&gt;"",$E23&gt;$N$38),AND($F23&lt;&gt;"",$F23&gt;$N$38),AND($G23&lt;&gt;"",$G23&gt;$N$38),AND($H23&lt;&gt;"",$H23&gt;$N$38),AND($I23&lt;&gt;"",$I23&gt;$N$38),AND($J23&lt;&gt;"",$J23&gt;$N$38),AND($K23&lt;&gt;"",$K23&gt;$N$38),AND($L23&lt;&gt;"",$L23&gt;$N$38)),"A",""))</f>
        <v/>
      </c>
      <c r="H38" s="420" t="str">
        <f>IF(C19="","",IF(OR(AND($C28&lt;&gt;"",$C28&gt;$N$38),AND($D28&lt;&gt;"",$D28&gt;$N$38),AND($E28&lt;&gt;"",$E28&gt;$N$38),AND($F28&lt;&gt;"",$F28&gt;$N$38),AND($G28&lt;&gt;"",$G28&gt;$N$38),AND($H28&lt;&gt;"",$H28&gt;$N$38),AND($I28&lt;&gt;"",$I28&gt;$N$38),AND($J28&lt;&gt;"",$J28&gt;$N$38),AND($K28&lt;&gt;"",$K28&gt;$N$38),AND($L28&lt;&gt;"",$L28&gt;$N$38)),"B",""))</f>
        <v/>
      </c>
      <c r="I38" s="420" t="str">
        <f>IF(C19="","",IF(OR(AND($C33&lt;&gt;"",$C33&gt;$N$38),AND($D33&lt;&gt;"",$D33&gt;$N$38),AND($E33&lt;&gt;"",$E33&gt;$N$38),AND($F33&lt;&gt;"",$F33&gt;$N$38),AND($G33&lt;&gt;"",$G33&gt;$N$38),AND($H33&lt;&gt;"",$H33&gt;$N$38),AND($I33&lt;&gt;"",$I33&gt;$N$38),AND($J33&lt;&gt;"",$J33&gt;$N$38),AND($K33&lt;&gt;"",$K33&gt;$N$38),AND($L33&lt;&gt;"",$L33&gt;$N$38)),"C",""))</f>
        <v/>
      </c>
      <c r="J38" s="419" t="str">
        <f>IF(C19="","",IF(OR(G38&lt;&gt;"",H38&lt;&gt;"",I38&lt;&gt;""),"OUT OF CONTROL",""))</f>
        <v/>
      </c>
      <c r="K38" s="244"/>
      <c r="L38" s="244"/>
      <c r="M38" s="421" t="s">
        <v>619</v>
      </c>
      <c r="N38" s="417" t="str">
        <f>IF(C19&lt;&gt;"",IF(F15=3,2.58*N36,3.27*N36),"")</f>
        <v/>
      </c>
      <c r="O38" s="370"/>
      <c r="P38" s="422" t="s">
        <v>347</v>
      </c>
      <c r="Q38" s="394" t="str">
        <f>CONCATENATE("( ",E13," - ",D13," ) / 6")</f>
        <v>( Upper - Lower ) / 6</v>
      </c>
      <c r="R38" s="11"/>
      <c r="S38" s="11"/>
      <c r="T38" s="382">
        <v>10</v>
      </c>
      <c r="U38" s="423">
        <v>0.3145</v>
      </c>
      <c r="V38" s="113"/>
      <c r="W38" s="422" t="s">
        <v>347</v>
      </c>
      <c r="X38" s="300" t="str">
        <f>IF(C19&lt;&gt;"",CONCATENATE("1.41(",TEXT($Q$35,"0.000"),"/",TEXT($Q$31,"0.000"),")"),"")</f>
        <v/>
      </c>
      <c r="Y38" s="374"/>
    </row>
    <row r="39" spans="1:25" ht="18" customHeight="1">
      <c r="A39" s="424"/>
      <c r="B39" s="120"/>
      <c r="C39" s="120"/>
      <c r="D39" s="120"/>
      <c r="E39" s="120"/>
      <c r="F39" s="120"/>
      <c r="G39" s="120"/>
      <c r="H39" s="120"/>
      <c r="I39" s="120"/>
      <c r="J39" s="120"/>
      <c r="K39" s="120"/>
      <c r="L39" s="120"/>
      <c r="M39" s="120"/>
      <c r="N39" s="364"/>
      <c r="O39" s="370"/>
      <c r="P39" s="422" t="s">
        <v>347</v>
      </c>
      <c r="Q39" s="304" t="str">
        <f>IF(C19&lt;&gt;"",(E13-D13)/6,"")</f>
        <v/>
      </c>
      <c r="R39" s="11"/>
      <c r="S39" s="11"/>
      <c r="T39" s="11"/>
      <c r="U39" s="121"/>
      <c r="V39" s="11"/>
      <c r="W39" s="422" t="s">
        <v>347</v>
      </c>
      <c r="X39" s="425" t="str">
        <f>IF(C19&lt;&gt;"",TRUNC(1.41*($Q$35/$Q$31)),"")</f>
        <v/>
      </c>
      <c r="Y39" s="374"/>
    </row>
    <row r="40" spans="1:25" ht="18" customHeight="1">
      <c r="A40" s="426" t="s">
        <v>620</v>
      </c>
      <c r="B40" s="11"/>
      <c r="C40" s="11"/>
      <c r="D40" s="11"/>
      <c r="E40" s="11"/>
      <c r="F40" s="11"/>
      <c r="G40" s="11"/>
      <c r="H40" s="11"/>
      <c r="I40" s="11"/>
      <c r="J40" s="11"/>
      <c r="K40" s="11"/>
      <c r="L40" s="11"/>
      <c r="M40" s="11"/>
      <c r="N40" s="374"/>
      <c r="O40" s="410"/>
      <c r="P40" s="427"/>
      <c r="Q40" s="303"/>
      <c r="R40" s="117"/>
      <c r="S40" s="117"/>
      <c r="T40" s="117"/>
      <c r="U40" s="118"/>
      <c r="V40" s="1378" t="str">
        <f>IF(X39&lt;&gt;"",IF(X39&lt;5,"Gage discrimination low","Gage discrimination acceptable"),"")</f>
        <v/>
      </c>
      <c r="W40" s="1379"/>
      <c r="X40" s="1379"/>
      <c r="Y40" s="1380"/>
    </row>
    <row r="41" spans="1:25">
      <c r="A41" s="426" t="s">
        <v>449</v>
      </c>
      <c r="B41" s="11"/>
      <c r="C41" s="11"/>
      <c r="D41" s="11"/>
      <c r="E41" s="11"/>
      <c r="F41" s="11"/>
      <c r="G41" s="11"/>
      <c r="H41" s="11"/>
      <c r="I41" s="11"/>
      <c r="J41" s="11"/>
      <c r="K41" s="11"/>
      <c r="L41" s="11"/>
      <c r="M41" s="11"/>
      <c r="N41" s="374"/>
      <c r="O41" s="426"/>
      <c r="P41" s="11"/>
      <c r="Q41" s="11"/>
      <c r="R41" s="11"/>
      <c r="S41" s="11"/>
      <c r="T41" s="11"/>
      <c r="U41" s="11"/>
      <c r="V41" s="11"/>
      <c r="W41" s="11"/>
      <c r="X41" s="11"/>
      <c r="Y41" s="374"/>
    </row>
    <row r="42" spans="1:25">
      <c r="A42" s="426" t="s">
        <v>621</v>
      </c>
      <c r="B42" s="11"/>
      <c r="C42" s="11"/>
      <c r="D42" s="11"/>
      <c r="E42" s="11"/>
      <c r="F42" s="11"/>
      <c r="G42" s="11"/>
      <c r="H42" s="11"/>
      <c r="I42" s="11"/>
      <c r="J42" s="11"/>
      <c r="K42" s="11"/>
      <c r="L42" s="11"/>
      <c r="M42" s="11"/>
      <c r="N42" s="374"/>
      <c r="O42" s="9" t="s">
        <v>622</v>
      </c>
      <c r="P42" s="11"/>
      <c r="Q42" s="11"/>
      <c r="R42" s="11"/>
      <c r="S42" s="11"/>
      <c r="T42" s="11"/>
      <c r="U42" s="11"/>
      <c r="V42" s="11"/>
      <c r="W42" s="11"/>
      <c r="X42" s="11"/>
      <c r="Y42" s="374"/>
    </row>
    <row r="43" spans="1:25" ht="13.5" thickBot="1">
      <c r="A43" s="9"/>
      <c r="B43" s="11"/>
      <c r="C43" s="11"/>
      <c r="D43" s="11"/>
      <c r="E43" s="11"/>
      <c r="F43" s="11"/>
      <c r="G43" s="11"/>
      <c r="H43" s="11"/>
      <c r="I43" s="11"/>
      <c r="J43" s="11"/>
      <c r="K43" s="11"/>
      <c r="L43" s="11"/>
      <c r="M43" s="11"/>
      <c r="N43" s="374"/>
      <c r="O43" s="428"/>
      <c r="P43" s="429"/>
      <c r="Q43" s="215"/>
      <c r="R43" s="215"/>
      <c r="S43" s="215"/>
      <c r="T43" s="215"/>
      <c r="U43" s="215"/>
      <c r="V43" s="215"/>
      <c r="W43" s="215"/>
      <c r="X43" s="215"/>
      <c r="Y43" s="362"/>
    </row>
    <row r="44" spans="1:25">
      <c r="A44" s="426" t="s">
        <v>450</v>
      </c>
      <c r="B44" s="117"/>
      <c r="C44" s="117"/>
      <c r="D44" s="117"/>
      <c r="E44" s="117"/>
      <c r="F44" s="117"/>
      <c r="G44" s="117"/>
      <c r="H44" s="117"/>
      <c r="I44" s="117"/>
      <c r="J44" s="117"/>
      <c r="K44" s="117"/>
      <c r="L44" s="117"/>
      <c r="M44" s="117"/>
      <c r="N44" s="384"/>
      <c r="O44" s="178"/>
    </row>
    <row r="45" spans="1:25">
      <c r="A45" s="426"/>
      <c r="B45" s="117"/>
      <c r="C45" s="117"/>
      <c r="D45" s="117"/>
      <c r="E45" s="117"/>
      <c r="F45" s="117"/>
      <c r="G45" s="117"/>
      <c r="H45" s="117"/>
      <c r="I45" s="117"/>
      <c r="J45" s="117"/>
      <c r="K45" s="117"/>
      <c r="L45" s="117"/>
      <c r="M45" s="117"/>
      <c r="N45" s="384"/>
      <c r="O45" s="178"/>
    </row>
    <row r="46" spans="1:25" ht="13.5" thickBot="1">
      <c r="A46" s="428"/>
      <c r="B46" s="215"/>
      <c r="C46" s="215"/>
      <c r="D46" s="215"/>
      <c r="E46" s="215"/>
      <c r="F46" s="215"/>
      <c r="G46" s="215"/>
      <c r="H46" s="215"/>
      <c r="I46" s="215"/>
      <c r="J46" s="215"/>
      <c r="K46" s="215"/>
      <c r="L46" s="215"/>
      <c r="M46" s="215"/>
      <c r="N46" s="362"/>
      <c r="O46" s="178"/>
    </row>
  </sheetData>
  <customSheetViews>
    <customSheetView guid="{4386EC60-C10A-4757-8A9B-A7E03A340F6B}" topLeftCell="A10">
      <selection activeCell="Q25" sqref="Q25"/>
      <colBreaks count="1" manualBreakCount="1">
        <brk id="14" max="1048575" man="1"/>
      </colBreaks>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2">
    <mergeCell ref="V40:Y40"/>
    <mergeCell ref="A1:Y4"/>
  </mergeCells>
  <phoneticPr fontId="27" type="noConversion"/>
  <printOptions horizontalCentered="1" verticalCentered="1"/>
  <pageMargins left="0.25" right="0.25" top="0.41" bottom="0.68" header="0.17" footer="0.16"/>
  <pageSetup scale="89" orientation="portrait" r:id="rId2"/>
  <headerFooter alignWithMargins="0">
    <oddFooter xml:space="preserve">&amp;L&amp;P of &amp;N&amp;RPPAP: Revision 1.5
Date: 11/01/12 </oddFooter>
  </headerFooter>
  <colBreaks count="1" manualBreakCount="1">
    <brk id="14" max="1048575" man="1"/>
  </colBreaks>
  <customProperties>
    <customPr name="IbpWorksheetKeyString_GUID" r:id="rId3"/>
  </customProperties>
  <drawing r:id="rId4"/>
  <legacyDrawing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
    <tabColor indexed="13"/>
  </sheetPr>
  <dimension ref="A1:AK51"/>
  <sheetViews>
    <sheetView zoomScale="80" zoomScaleNormal="80" workbookViewId="0">
      <selection activeCell="C1" sqref="C1:N1"/>
    </sheetView>
  </sheetViews>
  <sheetFormatPr defaultColWidth="9.140625" defaultRowHeight="12.75"/>
  <cols>
    <col min="1" max="1" width="7.5703125" style="8" customWidth="1"/>
    <col min="2" max="2" width="4.85546875" style="8" customWidth="1"/>
    <col min="3" max="12" width="6.42578125" style="8" customWidth="1"/>
    <col min="13" max="13" width="5.42578125" style="8" customWidth="1"/>
    <col min="14" max="14" width="12.42578125" style="8" bestFit="1" customWidth="1"/>
    <col min="15" max="15" width="9.140625" style="8"/>
    <col min="16" max="16" width="5.5703125" style="8" customWidth="1"/>
    <col min="17" max="17" width="9.85546875" style="8" bestFit="1" customWidth="1"/>
    <col min="18" max="18" width="9.42578125" style="8" bestFit="1" customWidth="1"/>
    <col min="19" max="21" width="9.85546875" style="8" bestFit="1" customWidth="1"/>
    <col min="22" max="22" width="9.140625" style="8"/>
    <col min="23" max="24" width="9.42578125" style="8" bestFit="1" customWidth="1"/>
    <col min="25" max="25" width="9.85546875" style="8" bestFit="1" customWidth="1"/>
    <col min="26" max="27" width="9.140625" style="8"/>
    <col min="28" max="29" width="9.42578125" style="8" bestFit="1" customWidth="1"/>
    <col min="30" max="16384" width="9.140625" style="8"/>
  </cols>
  <sheetData>
    <row r="1" spans="1:37" ht="51.95" customHeight="1">
      <c r="A1" s="33"/>
      <c r="B1" s="832"/>
      <c r="C1" s="1396" t="s">
        <v>844</v>
      </c>
      <c r="D1" s="1396"/>
      <c r="E1" s="1396"/>
      <c r="F1" s="1396"/>
      <c r="G1" s="1396"/>
      <c r="H1" s="1396"/>
      <c r="I1" s="1396"/>
      <c r="J1" s="1396"/>
      <c r="K1" s="1396"/>
      <c r="L1" s="1396"/>
      <c r="M1" s="1396"/>
      <c r="N1" s="1397"/>
    </row>
    <row r="2" spans="1:37" s="178" customFormat="1" ht="11.25">
      <c r="A2" s="771" t="s">
        <v>81</v>
      </c>
      <c r="B2" s="180"/>
      <c r="C2" s="180"/>
      <c r="D2" s="180"/>
      <c r="E2" s="181"/>
      <c r="F2" s="179" t="s">
        <v>329</v>
      </c>
      <c r="G2" s="180"/>
      <c r="H2" s="180"/>
      <c r="I2" s="181"/>
      <c r="J2" s="179" t="s">
        <v>370</v>
      </c>
      <c r="K2" s="180"/>
      <c r="L2" s="180"/>
      <c r="M2" s="180"/>
      <c r="N2" s="796"/>
    </row>
    <row r="3" spans="1:37">
      <c r="A3" s="824">
        <f>INTRO!$D$35</f>
        <v>0</v>
      </c>
      <c r="B3" s="520"/>
      <c r="C3" s="520"/>
      <c r="D3" s="117"/>
      <c r="E3" s="118"/>
      <c r="F3" s="187"/>
      <c r="G3" s="270"/>
      <c r="H3" s="270"/>
      <c r="I3" s="271"/>
      <c r="J3" s="187"/>
      <c r="K3" s="270"/>
      <c r="L3" s="270"/>
      <c r="M3" s="270"/>
      <c r="N3" s="827"/>
    </row>
    <row r="4" spans="1:37" s="178" customFormat="1" ht="11.25">
      <c r="A4" s="771" t="s">
        <v>79</v>
      </c>
      <c r="B4" s="180"/>
      <c r="C4" s="180"/>
      <c r="D4" s="180"/>
      <c r="E4" s="181"/>
      <c r="F4" s="179" t="s">
        <v>331</v>
      </c>
      <c r="G4" s="180"/>
      <c r="H4" s="180"/>
      <c r="I4" s="181"/>
      <c r="J4" s="179" t="s">
        <v>371</v>
      </c>
      <c r="K4" s="180"/>
      <c r="L4" s="180"/>
      <c r="M4" s="180"/>
      <c r="N4" s="796"/>
    </row>
    <row r="5" spans="1:37">
      <c r="A5" s="824">
        <f>INTRO!$D$34</f>
        <v>0</v>
      </c>
      <c r="B5" s="117"/>
      <c r="C5" s="117"/>
      <c r="D5" s="117"/>
      <c r="E5" s="118"/>
      <c r="F5" s="187"/>
      <c r="G5" s="270"/>
      <c r="H5" s="270"/>
      <c r="I5" s="271"/>
      <c r="J5" s="187"/>
      <c r="K5" s="270"/>
      <c r="L5" s="270"/>
      <c r="M5" s="270"/>
      <c r="N5" s="827"/>
    </row>
    <row r="6" spans="1:37" s="178" customFormat="1" ht="11.25">
      <c r="A6" s="771" t="s">
        <v>333</v>
      </c>
      <c r="B6" s="180"/>
      <c r="C6" s="180"/>
      <c r="D6" s="338" t="s">
        <v>408</v>
      </c>
      <c r="E6" s="339"/>
      <c r="F6" s="179" t="s">
        <v>334</v>
      </c>
      <c r="G6" s="180"/>
      <c r="H6" s="180"/>
      <c r="I6" s="181"/>
      <c r="J6" s="179" t="s">
        <v>374</v>
      </c>
      <c r="K6" s="180"/>
      <c r="L6" s="180"/>
      <c r="M6" s="180"/>
      <c r="N6" s="796"/>
    </row>
    <row r="7" spans="1:37">
      <c r="A7" s="826"/>
      <c r="B7" s="270"/>
      <c r="C7" s="270"/>
      <c r="D7" s="313" t="s">
        <v>409</v>
      </c>
      <c r="E7" s="314" t="s">
        <v>410</v>
      </c>
      <c r="F7" s="187"/>
      <c r="G7" s="270"/>
      <c r="H7" s="270"/>
      <c r="I7" s="271"/>
      <c r="J7" s="187"/>
      <c r="K7" s="270"/>
      <c r="L7" s="270"/>
      <c r="M7" s="270"/>
      <c r="N7" s="827"/>
    </row>
    <row r="8" spans="1:37">
      <c r="A8" s="771" t="s">
        <v>411</v>
      </c>
      <c r="B8" s="180"/>
      <c r="C8" s="180"/>
      <c r="D8" s="180"/>
      <c r="E8" s="181"/>
      <c r="F8" s="179" t="s">
        <v>412</v>
      </c>
      <c r="G8" s="181"/>
      <c r="H8" s="179" t="s">
        <v>413</v>
      </c>
      <c r="I8" s="181"/>
      <c r="J8" s="179" t="s">
        <v>414</v>
      </c>
      <c r="K8" s="181"/>
      <c r="L8" s="179" t="s">
        <v>332</v>
      </c>
      <c r="M8" s="180"/>
      <c r="N8" s="796"/>
      <c r="P8" s="430"/>
    </row>
    <row r="9" spans="1:37" ht="13.5" thickBot="1">
      <c r="A9" s="828"/>
      <c r="B9" s="830"/>
      <c r="C9" s="830"/>
      <c r="D9" s="830"/>
      <c r="E9" s="833"/>
      <c r="F9" s="834" t="str">
        <f>IF(C12&lt;&gt;"",COUNT(C12:C14),"")</f>
        <v/>
      </c>
      <c r="G9" s="835"/>
      <c r="H9" s="834" t="str">
        <f>IF(C12&lt;&gt;"",COUNT(C12:L12),"")</f>
        <v/>
      </c>
      <c r="I9" s="835"/>
      <c r="J9" s="834" t="str">
        <f>IF(C12&lt;&gt;"",COUNT(C12,C17,C22),"")</f>
        <v/>
      </c>
      <c r="K9" s="836"/>
      <c r="L9" s="837"/>
      <c r="M9" s="830"/>
      <c r="N9" s="831"/>
      <c r="P9" s="430"/>
    </row>
    <row r="10" spans="1:37">
      <c r="A10" s="345" t="s">
        <v>415</v>
      </c>
      <c r="B10" s="219"/>
      <c r="C10" s="346" t="s">
        <v>264</v>
      </c>
      <c r="D10" s="347"/>
      <c r="E10" s="347"/>
      <c r="F10" s="347"/>
      <c r="G10" s="347"/>
      <c r="H10" s="347"/>
      <c r="I10" s="347"/>
      <c r="J10" s="347"/>
      <c r="K10" s="347"/>
      <c r="L10" s="348"/>
      <c r="M10" s="349" t="s">
        <v>416</v>
      </c>
      <c r="N10" s="350"/>
    </row>
    <row r="11" spans="1:37" ht="15.75" customHeight="1" thickBot="1">
      <c r="A11" s="359" t="s">
        <v>418</v>
      </c>
      <c r="B11" s="360"/>
      <c r="C11" s="361">
        <v>1</v>
      </c>
      <c r="D11" s="361">
        <v>2</v>
      </c>
      <c r="E11" s="361">
        <v>3</v>
      </c>
      <c r="F11" s="361">
        <v>4</v>
      </c>
      <c r="G11" s="361">
        <v>5</v>
      </c>
      <c r="H11" s="361">
        <v>6</v>
      </c>
      <c r="I11" s="361">
        <v>7</v>
      </c>
      <c r="J11" s="361">
        <v>8</v>
      </c>
      <c r="K11" s="361">
        <v>9</v>
      </c>
      <c r="L11" s="361">
        <v>10</v>
      </c>
      <c r="M11" s="112"/>
      <c r="N11" s="362"/>
      <c r="R11" s="8" t="s">
        <v>459</v>
      </c>
      <c r="S11" s="290" t="s">
        <v>460</v>
      </c>
      <c r="T11" s="290" t="s">
        <v>461</v>
      </c>
      <c r="U11" s="431" t="s">
        <v>462</v>
      </c>
      <c r="X11" s="8" t="s">
        <v>459</v>
      </c>
      <c r="Y11" s="431" t="s">
        <v>463</v>
      </c>
    </row>
    <row r="12" spans="1:37" ht="15.95" customHeight="1">
      <c r="A12" s="365" t="s">
        <v>420</v>
      </c>
      <c r="B12" s="366">
        <v>1</v>
      </c>
      <c r="C12" s="367"/>
      <c r="D12" s="367"/>
      <c r="E12" s="367"/>
      <c r="F12" s="367"/>
      <c r="G12" s="367"/>
      <c r="H12" s="367"/>
      <c r="I12" s="367"/>
      <c r="J12" s="367"/>
      <c r="K12" s="367"/>
      <c r="L12" s="367"/>
      <c r="M12" s="368"/>
      <c r="N12" s="369" t="str">
        <f t="shared" ref="N12:N26" si="0">IF(C12&lt;&gt;"",AVERAGE(C12:L12),"")</f>
        <v/>
      </c>
      <c r="P12" s="8" t="s">
        <v>623</v>
      </c>
      <c r="Q12" s="430">
        <f>SUM(C12:L14)</f>
        <v>0</v>
      </c>
      <c r="R12" s="8">
        <f>Q12*Q12</f>
        <v>0</v>
      </c>
      <c r="S12" s="8" t="e">
        <f>R12/$Q$16</f>
        <v>#VALUE!</v>
      </c>
      <c r="U12" s="114"/>
      <c r="V12" s="8" t="s">
        <v>624</v>
      </c>
      <c r="W12" s="432">
        <f>SUM(C12:C14)</f>
        <v>0</v>
      </c>
      <c r="X12" s="8">
        <f t="shared" ref="X12:X41" si="1">W12*W12</f>
        <v>0</v>
      </c>
      <c r="Y12" s="114" t="e">
        <f t="shared" ref="Y12:Y41" si="2">X12/$F$9</f>
        <v>#VALUE!</v>
      </c>
      <c r="AA12" s="8" t="s">
        <v>464</v>
      </c>
      <c r="AB12" s="8" t="s">
        <v>465</v>
      </c>
      <c r="AC12" s="8" t="s">
        <v>466</v>
      </c>
      <c r="AD12" s="8" t="s">
        <v>467</v>
      </c>
      <c r="AE12" s="8" t="s">
        <v>468</v>
      </c>
      <c r="AF12" s="8" t="s">
        <v>469</v>
      </c>
      <c r="AG12" s="8" t="s">
        <v>470</v>
      </c>
      <c r="AH12" s="8" t="s">
        <v>471</v>
      </c>
      <c r="AI12" s="8" t="s">
        <v>472</v>
      </c>
      <c r="AJ12" s="8" t="s">
        <v>473</v>
      </c>
      <c r="AK12" s="8" t="s">
        <v>474</v>
      </c>
    </row>
    <row r="13" spans="1:37" ht="15.95" customHeight="1">
      <c r="A13" s="375">
        <v>2</v>
      </c>
      <c r="B13" s="334">
        <v>2</v>
      </c>
      <c r="C13" s="376"/>
      <c r="D13" s="376"/>
      <c r="E13" s="376"/>
      <c r="F13" s="376"/>
      <c r="G13" s="376"/>
      <c r="H13" s="376"/>
      <c r="I13" s="376"/>
      <c r="J13" s="376"/>
      <c r="K13" s="376"/>
      <c r="L13" s="376"/>
      <c r="M13" s="117"/>
      <c r="N13" s="377" t="str">
        <f t="shared" si="0"/>
        <v/>
      </c>
      <c r="P13" s="8" t="s">
        <v>625</v>
      </c>
      <c r="Q13" s="430">
        <f>SUM(C17:L19)</f>
        <v>0</v>
      </c>
      <c r="R13" s="8">
        <f>Q13*Q13</f>
        <v>0</v>
      </c>
      <c r="S13" s="8" t="e">
        <f>R13/$Q$16</f>
        <v>#VALUE!</v>
      </c>
      <c r="U13" s="114"/>
      <c r="V13" s="8" t="s">
        <v>626</v>
      </c>
      <c r="W13" s="432">
        <f>SUM(D12:D14)</f>
        <v>0</v>
      </c>
      <c r="X13" s="8">
        <f t="shared" si="1"/>
        <v>0</v>
      </c>
      <c r="Y13" s="114" t="e">
        <f t="shared" si="2"/>
        <v>#VALUE!</v>
      </c>
      <c r="Z13" s="8" t="s">
        <v>475</v>
      </c>
      <c r="AA13" s="8" t="s">
        <v>476</v>
      </c>
      <c r="AB13" s="8">
        <f t="shared" ref="AB13:AK15" si="3">C12*C12</f>
        <v>0</v>
      </c>
      <c r="AC13" s="8">
        <f t="shared" si="3"/>
        <v>0</v>
      </c>
      <c r="AD13" s="8">
        <f t="shared" si="3"/>
        <v>0</v>
      </c>
      <c r="AE13" s="8">
        <f t="shared" si="3"/>
        <v>0</v>
      </c>
      <c r="AF13" s="8">
        <f t="shared" si="3"/>
        <v>0</v>
      </c>
      <c r="AG13" s="8">
        <f t="shared" si="3"/>
        <v>0</v>
      </c>
      <c r="AH13" s="8">
        <f t="shared" si="3"/>
        <v>0</v>
      </c>
      <c r="AI13" s="8">
        <f t="shared" si="3"/>
        <v>0</v>
      </c>
      <c r="AJ13" s="8">
        <f t="shared" si="3"/>
        <v>0</v>
      </c>
      <c r="AK13" s="8">
        <f t="shared" si="3"/>
        <v>0</v>
      </c>
    </row>
    <row r="14" spans="1:37" ht="15.95" customHeight="1">
      <c r="A14" s="380">
        <f>A13+1</f>
        <v>3</v>
      </c>
      <c r="B14" s="330">
        <v>3</v>
      </c>
      <c r="C14" s="376"/>
      <c r="D14" s="376"/>
      <c r="E14" s="376"/>
      <c r="F14" s="376"/>
      <c r="G14" s="376"/>
      <c r="H14" s="376"/>
      <c r="I14" s="376"/>
      <c r="J14" s="376"/>
      <c r="K14" s="376"/>
      <c r="L14" s="376"/>
      <c r="M14" s="117"/>
      <c r="N14" s="377" t="str">
        <f t="shared" si="0"/>
        <v/>
      </c>
      <c r="P14" s="8" t="s">
        <v>627</v>
      </c>
      <c r="Q14" s="430">
        <f>SUM(C22:L24)</f>
        <v>0</v>
      </c>
      <c r="R14" s="8">
        <f>Q14*Q14</f>
        <v>0</v>
      </c>
      <c r="S14" s="8" t="e">
        <f>R14/$Q$16</f>
        <v>#VALUE!</v>
      </c>
      <c r="U14" s="114"/>
      <c r="V14" s="8" t="s">
        <v>628</v>
      </c>
      <c r="W14" s="432">
        <f>SUM(E12:E14)</f>
        <v>0</v>
      </c>
      <c r="X14" s="8">
        <f t="shared" si="1"/>
        <v>0</v>
      </c>
      <c r="Y14" s="114" t="e">
        <f t="shared" si="2"/>
        <v>#VALUE!</v>
      </c>
      <c r="AA14" s="8" t="s">
        <v>477</v>
      </c>
      <c r="AB14" s="8">
        <f t="shared" si="3"/>
        <v>0</v>
      </c>
      <c r="AC14" s="8">
        <f t="shared" si="3"/>
        <v>0</v>
      </c>
      <c r="AD14" s="8">
        <f t="shared" si="3"/>
        <v>0</v>
      </c>
      <c r="AE14" s="8">
        <f t="shared" si="3"/>
        <v>0</v>
      </c>
      <c r="AF14" s="8">
        <f t="shared" si="3"/>
        <v>0</v>
      </c>
      <c r="AG14" s="8">
        <f t="shared" si="3"/>
        <v>0</v>
      </c>
      <c r="AH14" s="8">
        <f t="shared" si="3"/>
        <v>0</v>
      </c>
      <c r="AI14" s="8">
        <f t="shared" si="3"/>
        <v>0</v>
      </c>
      <c r="AJ14" s="8">
        <f t="shared" si="3"/>
        <v>0</v>
      </c>
      <c r="AK14" s="8">
        <f t="shared" si="3"/>
        <v>0</v>
      </c>
    </row>
    <row r="15" spans="1:37" ht="15.95" customHeight="1">
      <c r="A15" s="380">
        <f>A14+1</f>
        <v>4</v>
      </c>
      <c r="B15" s="330" t="s">
        <v>425</v>
      </c>
      <c r="C15" s="385" t="str">
        <f t="shared" ref="C15:L15" si="4">IF(C12&lt;&gt;"",SUM(C12:C14)/COUNT(C12:C14),"")</f>
        <v/>
      </c>
      <c r="D15" s="385" t="str">
        <f t="shared" si="4"/>
        <v/>
      </c>
      <c r="E15" s="385" t="str">
        <f t="shared" si="4"/>
        <v/>
      </c>
      <c r="F15" s="385" t="str">
        <f t="shared" si="4"/>
        <v/>
      </c>
      <c r="G15" s="385" t="str">
        <f t="shared" si="4"/>
        <v/>
      </c>
      <c r="H15" s="385" t="str">
        <f t="shared" si="4"/>
        <v/>
      </c>
      <c r="I15" s="385" t="str">
        <f t="shared" si="4"/>
        <v/>
      </c>
      <c r="J15" s="385" t="str">
        <f t="shared" si="4"/>
        <v/>
      </c>
      <c r="K15" s="385" t="str">
        <f t="shared" si="4"/>
        <v/>
      </c>
      <c r="L15" s="385" t="str">
        <f t="shared" si="4"/>
        <v/>
      </c>
      <c r="M15" s="386" t="s">
        <v>602</v>
      </c>
      <c r="N15" s="377" t="str">
        <f t="shared" si="0"/>
        <v/>
      </c>
      <c r="P15" s="8" t="s">
        <v>629</v>
      </c>
      <c r="Q15" s="430">
        <f>SUM(Q12:Q14)</f>
        <v>0</v>
      </c>
      <c r="R15" s="8">
        <f>Q15*Q15</f>
        <v>0</v>
      </c>
      <c r="T15" s="8" t="e">
        <f>R15/Q17</f>
        <v>#VALUE!</v>
      </c>
      <c r="U15" s="114"/>
      <c r="V15" s="8" t="s">
        <v>630</v>
      </c>
      <c r="W15" s="432">
        <f>SUM(F12:F14)</f>
        <v>0</v>
      </c>
      <c r="X15" s="8">
        <f t="shared" si="1"/>
        <v>0</v>
      </c>
      <c r="Y15" s="114" t="e">
        <f t="shared" si="2"/>
        <v>#VALUE!</v>
      </c>
      <c r="AA15" s="8" t="s">
        <v>478</v>
      </c>
      <c r="AB15" s="8">
        <f t="shared" si="3"/>
        <v>0</v>
      </c>
      <c r="AC15" s="8">
        <f t="shared" si="3"/>
        <v>0</v>
      </c>
      <c r="AD15" s="8">
        <f t="shared" si="3"/>
        <v>0</v>
      </c>
      <c r="AE15" s="8">
        <f t="shared" si="3"/>
        <v>0</v>
      </c>
      <c r="AF15" s="8">
        <f t="shared" si="3"/>
        <v>0</v>
      </c>
      <c r="AG15" s="8">
        <f t="shared" si="3"/>
        <v>0</v>
      </c>
      <c r="AH15" s="8">
        <f t="shared" si="3"/>
        <v>0</v>
      </c>
      <c r="AI15" s="8">
        <f t="shared" si="3"/>
        <v>0</v>
      </c>
      <c r="AJ15" s="8">
        <f t="shared" si="3"/>
        <v>0</v>
      </c>
      <c r="AK15" s="8">
        <f t="shared" si="3"/>
        <v>0</v>
      </c>
    </row>
    <row r="16" spans="1:37" ht="15.95" customHeight="1" thickBot="1">
      <c r="A16" s="387">
        <f>A15+1</f>
        <v>5</v>
      </c>
      <c r="B16" s="388" t="s">
        <v>122</v>
      </c>
      <c r="C16" s="389" t="str">
        <f t="shared" ref="C16:L16" si="5">IF(C12&lt;&gt;"",MAX(C12:C14)-MIN(C12:C14),"")</f>
        <v/>
      </c>
      <c r="D16" s="389" t="str">
        <f t="shared" si="5"/>
        <v/>
      </c>
      <c r="E16" s="389" t="str">
        <f t="shared" si="5"/>
        <v/>
      </c>
      <c r="F16" s="389" t="str">
        <f t="shared" si="5"/>
        <v/>
      </c>
      <c r="G16" s="389" t="str">
        <f t="shared" si="5"/>
        <v/>
      </c>
      <c r="H16" s="389" t="str">
        <f t="shared" si="5"/>
        <v/>
      </c>
      <c r="I16" s="389" t="str">
        <f t="shared" si="5"/>
        <v/>
      </c>
      <c r="J16" s="389" t="str">
        <f t="shared" si="5"/>
        <v/>
      </c>
      <c r="K16" s="389" t="str">
        <f t="shared" si="5"/>
        <v/>
      </c>
      <c r="L16" s="389" t="str">
        <f t="shared" si="5"/>
        <v/>
      </c>
      <c r="M16" s="390" t="s">
        <v>603</v>
      </c>
      <c r="N16" s="377" t="str">
        <f t="shared" si="0"/>
        <v/>
      </c>
      <c r="P16" s="8" t="s">
        <v>479</v>
      </c>
      <c r="Q16" s="8" t="e">
        <f>J9*H9</f>
        <v>#VALUE!</v>
      </c>
      <c r="U16" s="114"/>
      <c r="V16" s="8" t="s">
        <v>631</v>
      </c>
      <c r="W16" s="432">
        <f>SUM(G12:G14)</f>
        <v>0</v>
      </c>
      <c r="X16" s="8">
        <f t="shared" si="1"/>
        <v>0</v>
      </c>
      <c r="Y16" s="114" t="e">
        <f t="shared" si="2"/>
        <v>#VALUE!</v>
      </c>
      <c r="Z16" s="8" t="s">
        <v>480</v>
      </c>
      <c r="AA16" s="8" t="s">
        <v>476</v>
      </c>
      <c r="AB16" s="8">
        <f t="shared" ref="AB16:AK18" si="6">C17*C17</f>
        <v>0</v>
      </c>
      <c r="AC16" s="8">
        <f t="shared" si="6"/>
        <v>0</v>
      </c>
      <c r="AD16" s="8">
        <f t="shared" si="6"/>
        <v>0</v>
      </c>
      <c r="AE16" s="8">
        <f t="shared" si="6"/>
        <v>0</v>
      </c>
      <c r="AF16" s="8">
        <f t="shared" si="6"/>
        <v>0</v>
      </c>
      <c r="AG16" s="8">
        <f t="shared" si="6"/>
        <v>0</v>
      </c>
      <c r="AH16" s="8">
        <f t="shared" si="6"/>
        <v>0</v>
      </c>
      <c r="AI16" s="8">
        <f t="shared" si="6"/>
        <v>0</v>
      </c>
      <c r="AJ16" s="8">
        <f t="shared" si="6"/>
        <v>0</v>
      </c>
      <c r="AK16" s="8">
        <f t="shared" si="6"/>
        <v>0</v>
      </c>
    </row>
    <row r="17" spans="1:37" ht="15.95" customHeight="1">
      <c r="A17" s="365" t="s">
        <v>430</v>
      </c>
      <c r="B17" s="366">
        <v>1</v>
      </c>
      <c r="C17" s="367"/>
      <c r="D17" s="367"/>
      <c r="E17" s="367"/>
      <c r="F17" s="391"/>
      <c r="G17" s="391"/>
      <c r="H17" s="391"/>
      <c r="I17" s="391"/>
      <c r="J17" s="391"/>
      <c r="K17" s="391"/>
      <c r="L17" s="391"/>
      <c r="M17" s="368"/>
      <c r="N17" s="369" t="str">
        <f t="shared" si="0"/>
        <v/>
      </c>
      <c r="P17" s="8" t="s">
        <v>481</v>
      </c>
      <c r="Q17" s="8" t="e">
        <f>F9*H9*J9</f>
        <v>#VALUE!</v>
      </c>
      <c r="U17" s="114"/>
      <c r="V17" s="8" t="s">
        <v>632</v>
      </c>
      <c r="W17" s="432">
        <f>SUM(H12:H14)</f>
        <v>0</v>
      </c>
      <c r="X17" s="8">
        <f t="shared" si="1"/>
        <v>0</v>
      </c>
      <c r="Y17" s="114" t="e">
        <f t="shared" si="2"/>
        <v>#VALUE!</v>
      </c>
      <c r="AA17" s="8" t="s">
        <v>477</v>
      </c>
      <c r="AB17" s="8">
        <f t="shared" si="6"/>
        <v>0</v>
      </c>
      <c r="AC17" s="8">
        <f t="shared" si="6"/>
        <v>0</v>
      </c>
      <c r="AD17" s="8">
        <f t="shared" si="6"/>
        <v>0</v>
      </c>
      <c r="AE17" s="8">
        <f t="shared" si="6"/>
        <v>0</v>
      </c>
      <c r="AF17" s="8">
        <f t="shared" si="6"/>
        <v>0</v>
      </c>
      <c r="AG17" s="8">
        <f t="shared" si="6"/>
        <v>0</v>
      </c>
      <c r="AH17" s="8">
        <f t="shared" si="6"/>
        <v>0</v>
      </c>
      <c r="AI17" s="8">
        <f t="shared" si="6"/>
        <v>0</v>
      </c>
      <c r="AJ17" s="8">
        <f t="shared" si="6"/>
        <v>0</v>
      </c>
      <c r="AK17" s="8">
        <f t="shared" si="6"/>
        <v>0</v>
      </c>
    </row>
    <row r="18" spans="1:37" ht="15.95" customHeight="1">
      <c r="A18" s="380">
        <v>7</v>
      </c>
      <c r="B18" s="334">
        <v>2</v>
      </c>
      <c r="C18" s="376"/>
      <c r="D18" s="376"/>
      <c r="E18" s="376"/>
      <c r="F18" s="392"/>
      <c r="G18" s="392"/>
      <c r="H18" s="392"/>
      <c r="I18" s="392"/>
      <c r="J18" s="392"/>
      <c r="K18" s="392"/>
      <c r="L18" s="392"/>
      <c r="M18" s="117"/>
      <c r="N18" s="377" t="str">
        <f t="shared" si="0"/>
        <v/>
      </c>
      <c r="P18" s="8" t="s">
        <v>482</v>
      </c>
      <c r="Q18" s="8" t="e">
        <f>F9*J9</f>
        <v>#VALUE!</v>
      </c>
      <c r="U18" s="114"/>
      <c r="V18" s="8" t="s">
        <v>633</v>
      </c>
      <c r="W18" s="432">
        <f>SUM(I12:I14)</f>
        <v>0</v>
      </c>
      <c r="X18" s="8">
        <f t="shared" si="1"/>
        <v>0</v>
      </c>
      <c r="Y18" s="114" t="e">
        <f t="shared" si="2"/>
        <v>#VALUE!</v>
      </c>
      <c r="AA18" s="8" t="s">
        <v>478</v>
      </c>
      <c r="AB18" s="8">
        <f t="shared" si="6"/>
        <v>0</v>
      </c>
      <c r="AC18" s="8">
        <f t="shared" si="6"/>
        <v>0</v>
      </c>
      <c r="AD18" s="8">
        <f t="shared" si="6"/>
        <v>0</v>
      </c>
      <c r="AE18" s="8">
        <f t="shared" si="6"/>
        <v>0</v>
      </c>
      <c r="AF18" s="8">
        <f t="shared" si="6"/>
        <v>0</v>
      </c>
      <c r="AG18" s="8">
        <f t="shared" si="6"/>
        <v>0</v>
      </c>
      <c r="AH18" s="8">
        <f t="shared" si="6"/>
        <v>0</v>
      </c>
      <c r="AI18" s="8">
        <f t="shared" si="6"/>
        <v>0</v>
      </c>
      <c r="AJ18" s="8">
        <f t="shared" si="6"/>
        <v>0</v>
      </c>
      <c r="AK18" s="8">
        <f t="shared" si="6"/>
        <v>0</v>
      </c>
    </row>
    <row r="19" spans="1:37" ht="15.95" customHeight="1">
      <c r="A19" s="380">
        <f>A18+1</f>
        <v>8</v>
      </c>
      <c r="B19" s="330">
        <v>3</v>
      </c>
      <c r="C19" s="376"/>
      <c r="D19" s="376"/>
      <c r="E19" s="376"/>
      <c r="F19" s="392"/>
      <c r="G19" s="392"/>
      <c r="H19" s="392"/>
      <c r="I19" s="392"/>
      <c r="J19" s="392"/>
      <c r="K19" s="392"/>
      <c r="L19" s="392"/>
      <c r="M19" s="117"/>
      <c r="N19" s="377" t="str">
        <f t="shared" si="0"/>
        <v/>
      </c>
      <c r="P19" s="8" t="s">
        <v>634</v>
      </c>
      <c r="Q19" s="432">
        <f>SUM(C12:C14)+SUM(C17:C19)+SUM(C22:C24)</f>
        <v>0</v>
      </c>
      <c r="R19" s="8">
        <f t="shared" ref="R19:R28" si="7">Q19*Q19</f>
        <v>0</v>
      </c>
      <c r="U19" s="114" t="e">
        <f t="shared" ref="U19:U28" si="8">R19/$Q$18</f>
        <v>#VALUE!</v>
      </c>
      <c r="V19" s="8" t="s">
        <v>635</v>
      </c>
      <c r="W19" s="432">
        <f>SUM(J12:J14)</f>
        <v>0</v>
      </c>
      <c r="X19" s="8">
        <f t="shared" si="1"/>
        <v>0</v>
      </c>
      <c r="Y19" s="114" t="e">
        <f t="shared" si="2"/>
        <v>#VALUE!</v>
      </c>
      <c r="Z19" s="8" t="s">
        <v>483</v>
      </c>
      <c r="AA19" s="8" t="s">
        <v>476</v>
      </c>
      <c r="AB19" s="8">
        <f t="shared" ref="AB19:AK21" si="9">C22*C22</f>
        <v>0</v>
      </c>
      <c r="AC19" s="8">
        <f t="shared" si="9"/>
        <v>0</v>
      </c>
      <c r="AD19" s="8">
        <f t="shared" si="9"/>
        <v>0</v>
      </c>
      <c r="AE19" s="8">
        <f t="shared" si="9"/>
        <v>0</v>
      </c>
      <c r="AF19" s="8">
        <f t="shared" si="9"/>
        <v>0</v>
      </c>
      <c r="AG19" s="8">
        <f t="shared" si="9"/>
        <v>0</v>
      </c>
      <c r="AH19" s="8">
        <f t="shared" si="9"/>
        <v>0</v>
      </c>
      <c r="AI19" s="8">
        <f t="shared" si="9"/>
        <v>0</v>
      </c>
      <c r="AJ19" s="8">
        <f t="shared" si="9"/>
        <v>0</v>
      </c>
      <c r="AK19" s="8">
        <f t="shared" si="9"/>
        <v>0</v>
      </c>
    </row>
    <row r="20" spans="1:37" ht="15.95" customHeight="1">
      <c r="A20" s="380">
        <f>A19+1</f>
        <v>9</v>
      </c>
      <c r="B20" s="330" t="s">
        <v>425</v>
      </c>
      <c r="C20" s="385" t="str">
        <f t="shared" ref="C20:L20" si="10">IF(C17&lt;&gt;"",SUM(C17:C19)/COUNT(C17:C19),"")</f>
        <v/>
      </c>
      <c r="D20" s="385" t="str">
        <f t="shared" si="10"/>
        <v/>
      </c>
      <c r="E20" s="385" t="str">
        <f t="shared" si="10"/>
        <v/>
      </c>
      <c r="F20" s="385" t="str">
        <f t="shared" si="10"/>
        <v/>
      </c>
      <c r="G20" s="385" t="str">
        <f t="shared" si="10"/>
        <v/>
      </c>
      <c r="H20" s="385" t="str">
        <f t="shared" si="10"/>
        <v/>
      </c>
      <c r="I20" s="385" t="str">
        <f t="shared" si="10"/>
        <v/>
      </c>
      <c r="J20" s="385" t="str">
        <f t="shared" si="10"/>
        <v/>
      </c>
      <c r="K20" s="385" t="str">
        <f t="shared" si="10"/>
        <v/>
      </c>
      <c r="L20" s="385" t="str">
        <f t="shared" si="10"/>
        <v/>
      </c>
      <c r="M20" s="386" t="s">
        <v>605</v>
      </c>
      <c r="N20" s="377" t="str">
        <f t="shared" si="0"/>
        <v/>
      </c>
      <c r="P20" s="8" t="s">
        <v>636</v>
      </c>
      <c r="Q20" s="432">
        <f>SUM(D12:D14)+SUM(D17:D19)+SUM(D22:D24)</f>
        <v>0</v>
      </c>
      <c r="R20" s="8">
        <f t="shared" si="7"/>
        <v>0</v>
      </c>
      <c r="U20" s="114" t="e">
        <f t="shared" si="8"/>
        <v>#VALUE!</v>
      </c>
      <c r="V20" s="8" t="s">
        <v>637</v>
      </c>
      <c r="W20" s="432">
        <f>SUM(K12:K14)</f>
        <v>0</v>
      </c>
      <c r="X20" s="8">
        <f t="shared" si="1"/>
        <v>0</v>
      </c>
      <c r="Y20" s="114" t="e">
        <f t="shared" si="2"/>
        <v>#VALUE!</v>
      </c>
      <c r="AA20" s="8" t="s">
        <v>477</v>
      </c>
      <c r="AB20" s="8">
        <f t="shared" si="9"/>
        <v>0</v>
      </c>
      <c r="AC20" s="8">
        <f t="shared" si="9"/>
        <v>0</v>
      </c>
      <c r="AD20" s="8">
        <f t="shared" si="9"/>
        <v>0</v>
      </c>
      <c r="AE20" s="8">
        <f t="shared" si="9"/>
        <v>0</v>
      </c>
      <c r="AF20" s="8">
        <f t="shared" si="9"/>
        <v>0</v>
      </c>
      <c r="AG20" s="8">
        <f t="shared" si="9"/>
        <v>0</v>
      </c>
      <c r="AH20" s="8">
        <f t="shared" si="9"/>
        <v>0</v>
      </c>
      <c r="AI20" s="8">
        <f t="shared" si="9"/>
        <v>0</v>
      </c>
      <c r="AJ20" s="8">
        <f t="shared" si="9"/>
        <v>0</v>
      </c>
      <c r="AK20" s="8">
        <f t="shared" si="9"/>
        <v>0</v>
      </c>
    </row>
    <row r="21" spans="1:37" ht="15.95" customHeight="1" thickBot="1">
      <c r="A21" s="387">
        <f>A20+1</f>
        <v>10</v>
      </c>
      <c r="B21" s="388" t="s">
        <v>122</v>
      </c>
      <c r="C21" s="389" t="str">
        <f t="shared" ref="C21:L21" si="11">IF(C17&lt;&gt;"",MAX(C17:C19)-MIN(C17:C19),"")</f>
        <v/>
      </c>
      <c r="D21" s="389" t="str">
        <f t="shared" si="11"/>
        <v/>
      </c>
      <c r="E21" s="389" t="str">
        <f t="shared" si="11"/>
        <v/>
      </c>
      <c r="F21" s="389" t="str">
        <f t="shared" si="11"/>
        <v/>
      </c>
      <c r="G21" s="389" t="str">
        <f t="shared" si="11"/>
        <v/>
      </c>
      <c r="H21" s="389" t="str">
        <f t="shared" si="11"/>
        <v/>
      </c>
      <c r="I21" s="389" t="str">
        <f t="shared" si="11"/>
        <v/>
      </c>
      <c r="J21" s="389" t="str">
        <f t="shared" si="11"/>
        <v/>
      </c>
      <c r="K21" s="389" t="str">
        <f t="shared" si="11"/>
        <v/>
      </c>
      <c r="L21" s="389" t="str">
        <f t="shared" si="11"/>
        <v/>
      </c>
      <c r="M21" s="390" t="s">
        <v>607</v>
      </c>
      <c r="N21" s="377" t="str">
        <f t="shared" si="0"/>
        <v/>
      </c>
      <c r="P21" s="8" t="s">
        <v>638</v>
      </c>
      <c r="Q21" s="432">
        <f>SUM(E12:E14)+SUM(E17:E19)+SUM(E22:E24)</f>
        <v>0</v>
      </c>
      <c r="R21" s="8">
        <f t="shared" si="7"/>
        <v>0</v>
      </c>
      <c r="U21" s="114" t="e">
        <f t="shared" si="8"/>
        <v>#VALUE!</v>
      </c>
      <c r="V21" s="8" t="s">
        <v>639</v>
      </c>
      <c r="W21" s="432">
        <f>SUM(L12:L14)</f>
        <v>0</v>
      </c>
      <c r="X21" s="8">
        <f t="shared" si="1"/>
        <v>0</v>
      </c>
      <c r="Y21" s="114" t="e">
        <f t="shared" si="2"/>
        <v>#VALUE!</v>
      </c>
      <c r="AA21" s="8" t="s">
        <v>478</v>
      </c>
      <c r="AB21" s="8">
        <f t="shared" si="9"/>
        <v>0</v>
      </c>
      <c r="AC21" s="8">
        <f t="shared" si="9"/>
        <v>0</v>
      </c>
      <c r="AD21" s="8">
        <f t="shared" si="9"/>
        <v>0</v>
      </c>
      <c r="AE21" s="8">
        <f t="shared" si="9"/>
        <v>0</v>
      </c>
      <c r="AF21" s="8">
        <f t="shared" si="9"/>
        <v>0</v>
      </c>
      <c r="AG21" s="8">
        <f t="shared" si="9"/>
        <v>0</v>
      </c>
      <c r="AH21" s="8">
        <f t="shared" si="9"/>
        <v>0</v>
      </c>
      <c r="AI21" s="8">
        <f t="shared" si="9"/>
        <v>0</v>
      </c>
      <c r="AJ21" s="8">
        <f t="shared" si="9"/>
        <v>0</v>
      </c>
      <c r="AK21" s="8">
        <f t="shared" si="9"/>
        <v>0</v>
      </c>
    </row>
    <row r="22" spans="1:37" ht="15.95" customHeight="1">
      <c r="A22" s="365" t="s">
        <v>435</v>
      </c>
      <c r="B22" s="366">
        <v>1</v>
      </c>
      <c r="C22" s="367"/>
      <c r="D22" s="367"/>
      <c r="E22" s="367"/>
      <c r="F22" s="367"/>
      <c r="G22" s="367"/>
      <c r="H22" s="367"/>
      <c r="I22" s="367"/>
      <c r="J22" s="367"/>
      <c r="K22" s="367"/>
      <c r="L22" s="367"/>
      <c r="M22" s="368"/>
      <c r="N22" s="369" t="str">
        <f t="shared" si="0"/>
        <v/>
      </c>
      <c r="P22" s="8" t="s">
        <v>640</v>
      </c>
      <c r="Q22" s="432">
        <f>SUM(F12:F14)+SUM(F17:F19)+SUM(F22:F24)</f>
        <v>0</v>
      </c>
      <c r="R22" s="8">
        <f t="shared" si="7"/>
        <v>0</v>
      </c>
      <c r="U22" s="114" t="e">
        <f t="shared" si="8"/>
        <v>#VALUE!</v>
      </c>
      <c r="V22" s="8" t="s">
        <v>641</v>
      </c>
      <c r="W22" s="432">
        <f>SUM(C17:C19)</f>
        <v>0</v>
      </c>
      <c r="X22" s="8">
        <f t="shared" si="1"/>
        <v>0</v>
      </c>
      <c r="Y22" s="114" t="e">
        <f t="shared" si="2"/>
        <v>#VALUE!</v>
      </c>
    </row>
    <row r="23" spans="1:37" ht="15.95" customHeight="1">
      <c r="A23" s="380">
        <v>12</v>
      </c>
      <c r="B23" s="334">
        <v>2</v>
      </c>
      <c r="C23" s="376"/>
      <c r="D23" s="376"/>
      <c r="E23" s="376"/>
      <c r="F23" s="376"/>
      <c r="G23" s="376"/>
      <c r="H23" s="376"/>
      <c r="I23" s="376"/>
      <c r="J23" s="376"/>
      <c r="K23" s="376"/>
      <c r="L23" s="376"/>
      <c r="M23" s="117"/>
      <c r="N23" s="377" t="str">
        <f t="shared" si="0"/>
        <v/>
      </c>
      <c r="P23" s="8" t="s">
        <v>642</v>
      </c>
      <c r="Q23" s="432">
        <f>SUM(G12:G14)+SUM(G17:G19)+SUM(G22:G24)</f>
        <v>0</v>
      </c>
      <c r="R23" s="8">
        <f t="shared" si="7"/>
        <v>0</v>
      </c>
      <c r="U23" s="114" t="e">
        <f t="shared" si="8"/>
        <v>#VALUE!</v>
      </c>
      <c r="V23" s="8" t="s">
        <v>643</v>
      </c>
      <c r="W23" s="432">
        <f>SUM(D17:D19)</f>
        <v>0</v>
      </c>
      <c r="X23" s="8">
        <f t="shared" si="1"/>
        <v>0</v>
      </c>
      <c r="Y23" s="114" t="e">
        <f t="shared" si="2"/>
        <v>#VALUE!</v>
      </c>
    </row>
    <row r="24" spans="1:37" ht="15.95" customHeight="1">
      <c r="A24" s="380">
        <f>A23+1</f>
        <v>13</v>
      </c>
      <c r="B24" s="330">
        <v>3</v>
      </c>
      <c r="C24" s="376"/>
      <c r="D24" s="376"/>
      <c r="E24" s="376"/>
      <c r="F24" s="376"/>
      <c r="G24" s="376"/>
      <c r="H24" s="376"/>
      <c r="I24" s="376"/>
      <c r="J24" s="376"/>
      <c r="K24" s="376"/>
      <c r="L24" s="376"/>
      <c r="M24" s="117"/>
      <c r="N24" s="377" t="str">
        <f t="shared" si="0"/>
        <v/>
      </c>
      <c r="P24" s="8" t="s">
        <v>644</v>
      </c>
      <c r="Q24" s="432">
        <f>SUM(H12:H14)+SUM(H17:H19)+SUM(H22:H24)</f>
        <v>0</v>
      </c>
      <c r="R24" s="8">
        <f t="shared" si="7"/>
        <v>0</v>
      </c>
      <c r="U24" s="114" t="e">
        <f t="shared" si="8"/>
        <v>#VALUE!</v>
      </c>
      <c r="V24" s="8" t="s">
        <v>645</v>
      </c>
      <c r="W24" s="432">
        <f>SUM(E17:E19)</f>
        <v>0</v>
      </c>
      <c r="X24" s="8">
        <f t="shared" si="1"/>
        <v>0</v>
      </c>
      <c r="Y24" s="114" t="e">
        <f t="shared" si="2"/>
        <v>#VALUE!</v>
      </c>
    </row>
    <row r="25" spans="1:37" ht="15.95" customHeight="1">
      <c r="A25" s="380">
        <f>A24+1</f>
        <v>14</v>
      </c>
      <c r="B25" s="330" t="s">
        <v>425</v>
      </c>
      <c r="C25" s="385" t="str">
        <f t="shared" ref="C25:L25" si="12">IF(C22&lt;&gt;"",SUM(C22:C24)/COUNT(C22:C24),"")</f>
        <v/>
      </c>
      <c r="D25" s="385" t="str">
        <f t="shared" si="12"/>
        <v/>
      </c>
      <c r="E25" s="385" t="str">
        <f t="shared" si="12"/>
        <v/>
      </c>
      <c r="F25" s="385" t="str">
        <f t="shared" si="12"/>
        <v/>
      </c>
      <c r="G25" s="385" t="str">
        <f t="shared" si="12"/>
        <v/>
      </c>
      <c r="H25" s="385" t="str">
        <f t="shared" si="12"/>
        <v/>
      </c>
      <c r="I25" s="385" t="str">
        <f t="shared" si="12"/>
        <v/>
      </c>
      <c r="J25" s="385" t="str">
        <f t="shared" si="12"/>
        <v/>
      </c>
      <c r="K25" s="385" t="str">
        <f t="shared" si="12"/>
        <v/>
      </c>
      <c r="L25" s="385" t="str">
        <f t="shared" si="12"/>
        <v/>
      </c>
      <c r="M25" s="386" t="s">
        <v>610</v>
      </c>
      <c r="N25" s="377" t="str">
        <f t="shared" si="0"/>
        <v/>
      </c>
      <c r="P25" s="8" t="s">
        <v>646</v>
      </c>
      <c r="Q25" s="432">
        <f>SUM(I12:I14)+SUM(I17:I19)+SUM(I22:I24)</f>
        <v>0</v>
      </c>
      <c r="R25" s="8">
        <f t="shared" si="7"/>
        <v>0</v>
      </c>
      <c r="U25" s="114" t="e">
        <f t="shared" si="8"/>
        <v>#VALUE!</v>
      </c>
      <c r="V25" s="8" t="s">
        <v>647</v>
      </c>
      <c r="W25" s="432">
        <f>SUM(F17:F19)</f>
        <v>0</v>
      </c>
      <c r="X25" s="8">
        <f t="shared" si="1"/>
        <v>0</v>
      </c>
      <c r="Y25" s="114" t="e">
        <f t="shared" si="2"/>
        <v>#VALUE!</v>
      </c>
    </row>
    <row r="26" spans="1:37" ht="15.95" customHeight="1" thickBot="1">
      <c r="A26" s="387">
        <f>A25+1</f>
        <v>15</v>
      </c>
      <c r="B26" s="388" t="s">
        <v>122</v>
      </c>
      <c r="C26" s="389" t="str">
        <f t="shared" ref="C26:L26" si="13">IF(C22&lt;&gt;"",MAX(C22:C24)-MIN(C22:C24),"")</f>
        <v/>
      </c>
      <c r="D26" s="389" t="str">
        <f t="shared" si="13"/>
        <v/>
      </c>
      <c r="E26" s="389" t="str">
        <f t="shared" si="13"/>
        <v/>
      </c>
      <c r="F26" s="389" t="str">
        <f t="shared" si="13"/>
        <v/>
      </c>
      <c r="G26" s="389" t="str">
        <f t="shared" si="13"/>
        <v/>
      </c>
      <c r="H26" s="389" t="str">
        <f t="shared" si="13"/>
        <v/>
      </c>
      <c r="I26" s="389" t="str">
        <f t="shared" si="13"/>
        <v/>
      </c>
      <c r="J26" s="389" t="str">
        <f t="shared" si="13"/>
        <v/>
      </c>
      <c r="K26" s="389" t="str">
        <f t="shared" si="13"/>
        <v/>
      </c>
      <c r="L26" s="389" t="str">
        <f t="shared" si="13"/>
        <v/>
      </c>
      <c r="M26" s="390" t="s">
        <v>611</v>
      </c>
      <c r="N26" s="377" t="str">
        <f t="shared" si="0"/>
        <v/>
      </c>
      <c r="P26" s="8" t="s">
        <v>648</v>
      </c>
      <c r="Q26" s="432">
        <f>SUM(J12:J14)+SUM(J17:J19)+SUM(J22:J24)</f>
        <v>0</v>
      </c>
      <c r="R26" s="8">
        <f t="shared" si="7"/>
        <v>0</v>
      </c>
      <c r="U26" s="114" t="e">
        <f t="shared" si="8"/>
        <v>#VALUE!</v>
      </c>
      <c r="V26" s="8" t="s">
        <v>649</v>
      </c>
      <c r="W26" s="432">
        <f>SUM(G17:G19)</f>
        <v>0</v>
      </c>
      <c r="X26" s="8">
        <f t="shared" si="1"/>
        <v>0</v>
      </c>
      <c r="Y26" s="114" t="e">
        <f t="shared" si="2"/>
        <v>#VALUE!</v>
      </c>
    </row>
    <row r="27" spans="1:37" ht="15.95" customHeight="1">
      <c r="A27" s="402" t="s">
        <v>441</v>
      </c>
      <c r="B27" s="219"/>
      <c r="C27" s="403"/>
      <c r="D27" s="403"/>
      <c r="E27" s="403"/>
      <c r="F27" s="403"/>
      <c r="G27" s="403"/>
      <c r="H27" s="403"/>
      <c r="I27" s="403"/>
      <c r="J27" s="403"/>
      <c r="K27" s="403"/>
      <c r="L27" s="403"/>
      <c r="M27" s="404" t="s">
        <v>442</v>
      </c>
      <c r="N27" s="405" t="str">
        <f>IF(C12&lt;&gt;"",AVERAGE(C28:L28),"")</f>
        <v/>
      </c>
      <c r="P27" s="8" t="s">
        <v>650</v>
      </c>
      <c r="Q27" s="432">
        <f>SUM(K12:K14)+SUM(K17:K19)+SUM(K22:K24)</f>
        <v>0</v>
      </c>
      <c r="R27" s="8">
        <f t="shared" si="7"/>
        <v>0</v>
      </c>
      <c r="U27" s="114" t="e">
        <f t="shared" si="8"/>
        <v>#VALUE!</v>
      </c>
      <c r="V27" s="8" t="s">
        <v>651</v>
      </c>
      <c r="W27" s="432">
        <f>SUM(H17:H19)</f>
        <v>0</v>
      </c>
      <c r="X27" s="8">
        <f t="shared" si="1"/>
        <v>0</v>
      </c>
      <c r="Y27" s="114" t="e">
        <f t="shared" si="2"/>
        <v>#VALUE!</v>
      </c>
    </row>
    <row r="28" spans="1:37" ht="15.95" customHeight="1" thickBot="1">
      <c r="A28" s="406" t="s">
        <v>443</v>
      </c>
      <c r="B28" s="360"/>
      <c r="C28" s="407" t="str">
        <f t="shared" ref="C28:L28" si="14">IF(C15&lt;&gt;"",SUM(C15,C20,C25)/COUNT(C15,C20,C25),"")</f>
        <v/>
      </c>
      <c r="D28" s="407" t="str">
        <f t="shared" si="14"/>
        <v/>
      </c>
      <c r="E28" s="407" t="str">
        <f t="shared" si="14"/>
        <v/>
      </c>
      <c r="F28" s="407" t="str">
        <f t="shared" si="14"/>
        <v/>
      </c>
      <c r="G28" s="407" t="str">
        <f t="shared" si="14"/>
        <v/>
      </c>
      <c r="H28" s="407" t="str">
        <f t="shared" si="14"/>
        <v/>
      </c>
      <c r="I28" s="407" t="str">
        <f t="shared" si="14"/>
        <v/>
      </c>
      <c r="J28" s="407" t="str">
        <f t="shared" si="14"/>
        <v/>
      </c>
      <c r="K28" s="407" t="str">
        <f t="shared" si="14"/>
        <v/>
      </c>
      <c r="L28" s="407" t="str">
        <f t="shared" si="14"/>
        <v/>
      </c>
      <c r="M28" s="408" t="s">
        <v>613</v>
      </c>
      <c r="N28" s="409" t="str">
        <f>IF(C12&lt;&gt;"",MAX(C28:L28)-MIN(C28:L28),"")</f>
        <v/>
      </c>
      <c r="P28" s="8" t="s">
        <v>652</v>
      </c>
      <c r="Q28" s="432">
        <f>SUM(L12:L14)+SUM(L17:L19)+SUM(L22:L24)</f>
        <v>0</v>
      </c>
      <c r="R28" s="8">
        <f t="shared" si="7"/>
        <v>0</v>
      </c>
      <c r="U28" s="114" t="e">
        <f t="shared" si="8"/>
        <v>#VALUE!</v>
      </c>
      <c r="V28" s="8" t="s">
        <v>653</v>
      </c>
      <c r="W28" s="432">
        <f>SUM(I17:I19)</f>
        <v>0</v>
      </c>
      <c r="X28" s="8">
        <f t="shared" si="1"/>
        <v>0</v>
      </c>
      <c r="Y28" s="114" t="e">
        <f t="shared" si="2"/>
        <v>#VALUE!</v>
      </c>
    </row>
    <row r="29" spans="1:37" ht="15.95" customHeight="1">
      <c r="B29" s="433" t="s">
        <v>484</v>
      </c>
      <c r="V29" s="8" t="s">
        <v>654</v>
      </c>
      <c r="W29" s="432">
        <f>SUM(J17:J19)</f>
        <v>0</v>
      </c>
      <c r="X29" s="8">
        <f t="shared" si="1"/>
        <v>0</v>
      </c>
      <c r="Y29" s="114" t="e">
        <f t="shared" si="2"/>
        <v>#VALUE!</v>
      </c>
    </row>
    <row r="30" spans="1:37" ht="15.95" customHeight="1">
      <c r="B30" s="434" t="s">
        <v>485</v>
      </c>
      <c r="C30" s="434"/>
      <c r="D30" s="434"/>
      <c r="E30" s="1398" t="s">
        <v>486</v>
      </c>
      <c r="F30" s="1398"/>
      <c r="G30" s="1398" t="s">
        <v>487</v>
      </c>
      <c r="H30" s="1398"/>
      <c r="I30" s="1398" t="s">
        <v>488</v>
      </c>
      <c r="J30" s="1398"/>
      <c r="K30" s="1398" t="s">
        <v>489</v>
      </c>
      <c r="L30" s="1398"/>
      <c r="M30" s="435" t="s">
        <v>490</v>
      </c>
      <c r="V30" s="8" t="s">
        <v>655</v>
      </c>
      <c r="W30" s="432">
        <f>SUM(K17:K19)</f>
        <v>0</v>
      </c>
      <c r="X30" s="8">
        <f t="shared" si="1"/>
        <v>0</v>
      </c>
      <c r="Y30" s="114" t="e">
        <f t="shared" si="2"/>
        <v>#VALUE!</v>
      </c>
    </row>
    <row r="31" spans="1:37" ht="15.95" customHeight="1">
      <c r="B31" s="8" t="s">
        <v>330</v>
      </c>
      <c r="E31" s="1399" t="str">
        <f>IF(J9&lt;&gt;"",J9-1,"")</f>
        <v/>
      </c>
      <c r="F31" s="1399"/>
      <c r="G31" s="1400" t="str">
        <f>IF(C12&lt;&gt;"",IF(SUM(S12:S14)-T15&lt;0,0,SUM(S12:S14)-T15),"")</f>
        <v/>
      </c>
      <c r="H31" s="1384"/>
      <c r="I31" s="1384" t="str">
        <f>IF(G31&lt;&gt;"",G31/E31,"")</f>
        <v/>
      </c>
      <c r="J31" s="1384"/>
      <c r="K31" s="1384" t="str">
        <f>IF(I34&lt;&gt;"",IF(I34=0,0,I31/I34),"")</f>
        <v/>
      </c>
      <c r="L31" s="1384"/>
      <c r="M31" s="436" t="str">
        <f>IF(K31&lt;&gt;"",IF(K31&gt;FINV(0.05,E31,E34),"*",""),"")</f>
        <v/>
      </c>
      <c r="V31" s="8" t="s">
        <v>656</v>
      </c>
      <c r="W31" s="432">
        <f>SUM(L17:L19)</f>
        <v>0</v>
      </c>
      <c r="X31" s="8">
        <f t="shared" si="1"/>
        <v>0</v>
      </c>
      <c r="Y31" s="114" t="e">
        <f t="shared" si="2"/>
        <v>#VALUE!</v>
      </c>
    </row>
    <row r="32" spans="1:37" ht="15.95" customHeight="1">
      <c r="B32" s="8" t="s">
        <v>413</v>
      </c>
      <c r="E32" s="1237" t="str">
        <f>IF(H9&lt;&gt;"",H9-1,"")</f>
        <v/>
      </c>
      <c r="F32" s="1237"/>
      <c r="G32" s="1388" t="str">
        <f>IF(C12&lt;&gt;"",IF(SUM(U19:U28)-T15&lt;0,0,SUM(U19:U28)-T15),"")</f>
        <v/>
      </c>
      <c r="H32" s="1388"/>
      <c r="I32" s="1388" t="str">
        <f>IF(G32&lt;&gt;"",G32/E32,"")</f>
        <v/>
      </c>
      <c r="J32" s="1388"/>
      <c r="K32" s="1388" t="str">
        <f>IF(I34&lt;&gt;"",IF(I34=0,0,I32/I34),"")</f>
        <v/>
      </c>
      <c r="L32" s="1388"/>
      <c r="M32" s="436" t="str">
        <f>IF(K32&lt;&gt;"",IF(K32&gt;FINV(0.05,E32,E34),"*",""),"")</f>
        <v/>
      </c>
      <c r="V32" s="8" t="s">
        <v>657</v>
      </c>
      <c r="W32" s="430">
        <f>SUM(C22:C24)</f>
        <v>0</v>
      </c>
      <c r="X32" s="8">
        <f t="shared" si="1"/>
        <v>0</v>
      </c>
      <c r="Y32" s="114" t="e">
        <f t="shared" si="2"/>
        <v>#VALUE!</v>
      </c>
    </row>
    <row r="33" spans="1:25" ht="15.95" customHeight="1">
      <c r="B33" s="8" t="s">
        <v>491</v>
      </c>
      <c r="E33" s="1237" t="str">
        <f>IF(E31&lt;&gt;"",E31*E32,"")</f>
        <v/>
      </c>
      <c r="F33" s="1237"/>
      <c r="G33" s="1388" t="str">
        <f>IF(C12&lt;&gt;"",IF(SUM(Y12:Y41)-SUM(U19:U28)-SUM(S12:S14)+T15&lt;0,0,SUM(Y12:Y41)-SUM(U19:U28)-SUM(S12:S14)+T15),"")</f>
        <v/>
      </c>
      <c r="H33" s="1388"/>
      <c r="I33" s="1388" t="str">
        <f>IF(G33&lt;&gt;"",G33/E33,"")</f>
        <v/>
      </c>
      <c r="J33" s="1388"/>
      <c r="K33" s="1388" t="str">
        <f>IF(I34&lt;&gt;"",IF(I34=0,0,I33/I34),"")</f>
        <v/>
      </c>
      <c r="L33" s="1388"/>
      <c r="M33" s="436" t="str">
        <f>IF(K33&lt;&gt;"",IF(K33&gt;FINV(0.05,E33,E34),"*",""),"")</f>
        <v/>
      </c>
      <c r="V33" s="8" t="s">
        <v>658</v>
      </c>
      <c r="W33" s="432">
        <f>SUM(D22:D24)</f>
        <v>0</v>
      </c>
      <c r="X33" s="8">
        <f t="shared" si="1"/>
        <v>0</v>
      </c>
      <c r="Y33" s="114" t="e">
        <f t="shared" si="2"/>
        <v>#VALUE!</v>
      </c>
    </row>
    <row r="34" spans="1:25" ht="15.95" customHeight="1">
      <c r="B34" s="8" t="s">
        <v>492</v>
      </c>
      <c r="E34" s="1237" t="str">
        <f>IF(H9&lt;&gt;"",H9*J9*(F9-1),"")</f>
        <v/>
      </c>
      <c r="F34" s="1237"/>
      <c r="G34" s="1388" t="str">
        <f>IF(C12&lt;&gt;"",IF(G35-G31-G32-G33&lt;0,0,G35-G31-G32-G33),"")</f>
        <v/>
      </c>
      <c r="H34" s="1388"/>
      <c r="I34" s="1388" t="str">
        <f>IF(G34&lt;&gt;"",G34/E34,"")</f>
        <v/>
      </c>
      <c r="J34" s="1388"/>
      <c r="K34" s="1388"/>
      <c r="L34" s="1388"/>
      <c r="V34" s="8" t="s">
        <v>659</v>
      </c>
      <c r="W34" s="432">
        <f>SUM(E22:E24)</f>
        <v>0</v>
      </c>
      <c r="X34" s="8">
        <f t="shared" si="1"/>
        <v>0</v>
      </c>
      <c r="Y34" s="114" t="e">
        <f t="shared" si="2"/>
        <v>#VALUE!</v>
      </c>
    </row>
    <row r="35" spans="1:25" ht="15.95" customHeight="1">
      <c r="B35" s="117" t="s">
        <v>393</v>
      </c>
      <c r="C35" s="117"/>
      <c r="D35" s="117"/>
      <c r="E35" s="1238" t="str">
        <f>IF(F9&lt;&gt;"",F9*H9*J9-1,"")</f>
        <v/>
      </c>
      <c r="F35" s="1238"/>
      <c r="G35" s="1389" t="str">
        <f>IF(C12&lt;&gt;"",(SUM(AB13:AK21)-T15),"")</f>
        <v/>
      </c>
      <c r="H35" s="1389"/>
      <c r="I35" s="1389"/>
      <c r="J35" s="1389"/>
      <c r="K35" s="1389"/>
      <c r="L35" s="1389"/>
      <c r="M35" s="117"/>
      <c r="V35" s="8" t="s">
        <v>660</v>
      </c>
      <c r="W35" s="432">
        <f>SUM(F22:F24)</f>
        <v>0</v>
      </c>
      <c r="X35" s="8">
        <f t="shared" si="1"/>
        <v>0</v>
      </c>
      <c r="Y35" s="114" t="e">
        <f t="shared" si="2"/>
        <v>#VALUE!</v>
      </c>
    </row>
    <row r="36" spans="1:25" ht="15.95" customHeight="1">
      <c r="J36" s="8" t="s">
        <v>663</v>
      </c>
      <c r="V36" s="8" t="s">
        <v>661</v>
      </c>
      <c r="W36" s="432">
        <f>SUM(G22:G24)</f>
        <v>0</v>
      </c>
      <c r="X36" s="8">
        <f t="shared" si="1"/>
        <v>0</v>
      </c>
      <c r="Y36" s="114" t="e">
        <f t="shared" si="2"/>
        <v>#VALUE!</v>
      </c>
    </row>
    <row r="37" spans="1:25" ht="15.95" customHeight="1">
      <c r="B37" s="1394" t="s">
        <v>493</v>
      </c>
      <c r="C37" s="1394"/>
      <c r="D37" s="1394"/>
      <c r="E37" s="1394"/>
      <c r="F37" s="1390" t="s">
        <v>668</v>
      </c>
      <c r="G37" s="1390"/>
      <c r="H37" s="1392" t="s">
        <v>494</v>
      </c>
      <c r="I37" s="1392"/>
      <c r="J37" s="1392"/>
      <c r="K37" s="1386" t="s">
        <v>495</v>
      </c>
      <c r="L37" s="1386"/>
      <c r="M37" s="1386"/>
      <c r="V37" s="8" t="s">
        <v>662</v>
      </c>
      <c r="W37" s="432">
        <f>SUM(H22:H24)</f>
        <v>0</v>
      </c>
      <c r="X37" s="8">
        <f t="shared" si="1"/>
        <v>0</v>
      </c>
      <c r="Y37" s="114" t="e">
        <f t="shared" si="2"/>
        <v>#VALUE!</v>
      </c>
    </row>
    <row r="38" spans="1:25" ht="15.95" customHeight="1">
      <c r="B38" s="1395"/>
      <c r="C38" s="1395"/>
      <c r="D38" s="1395"/>
      <c r="E38" s="1395"/>
      <c r="F38" s="1391"/>
      <c r="G38" s="1391"/>
      <c r="H38" s="1393"/>
      <c r="I38" s="1393"/>
      <c r="J38" s="1393"/>
      <c r="K38" s="1387"/>
      <c r="L38" s="1387"/>
      <c r="M38" s="1387"/>
      <c r="V38" s="8" t="s">
        <v>664</v>
      </c>
      <c r="W38" s="432">
        <f>SUM(I22:I24)</f>
        <v>0</v>
      </c>
      <c r="X38" s="8">
        <f t="shared" si="1"/>
        <v>0</v>
      </c>
      <c r="Y38" s="114" t="e">
        <f t="shared" si="2"/>
        <v>#VALUE!</v>
      </c>
    </row>
    <row r="39" spans="1:25" ht="15.95" customHeight="1">
      <c r="B39" s="8" t="s">
        <v>496</v>
      </c>
      <c r="F39" s="1384" t="str">
        <f>IF(Q46&lt;&gt;"",SQRT(Q46),"")</f>
        <v/>
      </c>
      <c r="G39" s="1384"/>
      <c r="H39" s="1381" t="str">
        <f>IF(F39&lt;&gt;"",F39/M45,"")</f>
        <v/>
      </c>
      <c r="I39" s="1381"/>
      <c r="J39" s="1381"/>
      <c r="K39" s="1381" t="str">
        <f>IF(H39&lt;&gt;"",H39*H39,"")</f>
        <v/>
      </c>
      <c r="L39" s="1381"/>
      <c r="M39" s="1381"/>
      <c r="V39" s="8" t="s">
        <v>665</v>
      </c>
      <c r="W39" s="432">
        <f>SUM(J22:J24)</f>
        <v>0</v>
      </c>
      <c r="X39" s="8">
        <f t="shared" si="1"/>
        <v>0</v>
      </c>
      <c r="Y39" s="114" t="e">
        <f t="shared" si="2"/>
        <v>#VALUE!</v>
      </c>
    </row>
    <row r="40" spans="1:25" ht="15.95" customHeight="1">
      <c r="B40" s="8" t="s">
        <v>497</v>
      </c>
      <c r="F40" s="1383" t="str">
        <f>IF(Q46&lt;&gt;"",IF(I31-Q46&lt;0,0,SQRT((I31-Q46)/Q16)),"")</f>
        <v/>
      </c>
      <c r="G40" s="1383"/>
      <c r="H40" s="1385" t="str">
        <f>IF(F40&lt;&gt;"",F40/M45,"")</f>
        <v/>
      </c>
      <c r="I40" s="1385"/>
      <c r="J40" s="1385"/>
      <c r="K40" s="1382" t="str">
        <f>IF(H40&lt;&gt;"",H40*H40,"")</f>
        <v/>
      </c>
      <c r="L40" s="1382"/>
      <c r="M40" s="1382"/>
      <c r="V40" s="8" t="s">
        <v>666</v>
      </c>
      <c r="W40" s="432">
        <f>SUM(K22:K24)</f>
        <v>0</v>
      </c>
      <c r="X40" s="8">
        <f t="shared" si="1"/>
        <v>0</v>
      </c>
      <c r="Y40" s="114" t="e">
        <f t="shared" si="2"/>
        <v>#VALUE!</v>
      </c>
    </row>
    <row r="41" spans="1:25" ht="15.95" customHeight="1">
      <c r="B41" s="8" t="s">
        <v>498</v>
      </c>
      <c r="F41" s="1383" t="str">
        <f>IF(I33&lt;&gt;"",IF(I33-I34&lt;0,0,SQRT((I33-I34)/H9)),"")</f>
        <v/>
      </c>
      <c r="G41" s="1383"/>
      <c r="H41" s="1385" t="str">
        <f>IF(F41&lt;&gt;"",F41/M45,"")</f>
        <v/>
      </c>
      <c r="I41" s="1385"/>
      <c r="J41" s="1385"/>
      <c r="K41" s="1382" t="str">
        <f>IF(H41&lt;&gt;"",H41*H41,"")</f>
        <v/>
      </c>
      <c r="L41" s="1382"/>
      <c r="M41" s="1382"/>
      <c r="V41" s="8" t="s">
        <v>667</v>
      </c>
      <c r="W41" s="432">
        <f>SUM(L22:L24)</f>
        <v>0</v>
      </c>
      <c r="X41" s="8">
        <f t="shared" si="1"/>
        <v>0</v>
      </c>
      <c r="Y41" s="114" t="e">
        <f t="shared" si="2"/>
        <v>#VALUE!</v>
      </c>
    </row>
    <row r="42" spans="1:25" ht="15.95" customHeight="1">
      <c r="B42" s="8" t="s">
        <v>436</v>
      </c>
      <c r="F42" s="1383" t="str">
        <f>IF(F39&lt;&gt;"",SQRT(F39*F39+F40*F40),"")</f>
        <v/>
      </c>
      <c r="G42" s="1383"/>
      <c r="H42" s="1385" t="str">
        <f>IF(F42&lt;&gt;"",F42/M45,"")</f>
        <v/>
      </c>
      <c r="I42" s="1385"/>
      <c r="J42" s="1385"/>
      <c r="K42" s="1382" t="str">
        <f>IF(H42&lt;&gt;"",H42*H42,"")</f>
        <v/>
      </c>
      <c r="L42" s="1382"/>
      <c r="M42" s="1382"/>
      <c r="W42" s="432"/>
    </row>
    <row r="43" spans="1:25" ht="15.95" customHeight="1">
      <c r="B43" s="8" t="s">
        <v>499</v>
      </c>
      <c r="F43" s="1383" t="str">
        <f>IF(Q46&lt;&gt;"",IF(I32-Q46&lt;0,0,SQRT((I32-Q46)/J9/F9)),"")</f>
        <v/>
      </c>
      <c r="G43" s="1383"/>
      <c r="H43" s="1385" t="str">
        <f>IF(F43&lt;&gt;"",F43/M45,"")</f>
        <v/>
      </c>
      <c r="I43" s="1385"/>
      <c r="J43" s="1385"/>
      <c r="K43" s="1382" t="str">
        <f>IF(H43&lt;&gt;"",H43*H43,"")</f>
        <v/>
      </c>
      <c r="L43" s="1382"/>
      <c r="M43" s="1382"/>
    </row>
    <row r="44" spans="1:25" ht="15.95" customHeight="1">
      <c r="B44" s="8" t="s">
        <v>500</v>
      </c>
    </row>
    <row r="45" spans="1:25" ht="15.95" customHeight="1">
      <c r="B45" s="8" t="s">
        <v>501</v>
      </c>
      <c r="D45" s="430" t="str">
        <f>IF(AND(C12&lt;&gt;"",D7&lt;&gt;"Lower"),E7-D7,"")</f>
        <v/>
      </c>
      <c r="J45" s="8" t="s">
        <v>502</v>
      </c>
      <c r="M45" s="13" t="str">
        <f>IF(F42&lt;&gt;"",SQRT(F42*F42+F43*F43),"")</f>
        <v/>
      </c>
    </row>
    <row r="46" spans="1:25" ht="15.95" customHeight="1">
      <c r="B46" s="11" t="s">
        <v>503</v>
      </c>
      <c r="C46" s="11"/>
      <c r="D46" s="11"/>
      <c r="E46" s="11"/>
      <c r="F46" s="11"/>
      <c r="G46" s="11"/>
      <c r="H46" s="12" t="str">
        <f>IF(H43&lt;&gt;"",TRUNC(1.41*F43/F42),"")</f>
        <v/>
      </c>
      <c r="I46" s="11"/>
      <c r="J46" s="11"/>
      <c r="K46" s="11"/>
      <c r="L46" s="11"/>
      <c r="M46" s="11"/>
      <c r="P46" s="8" t="s">
        <v>669</v>
      </c>
      <c r="Q46" s="117" t="str">
        <f>IF(G34&lt;&gt;"",(G34+G33)/(Q17-H9-J9+1),"")</f>
        <v/>
      </c>
    </row>
    <row r="47" spans="1:25" ht="17.100000000000001" customHeight="1">
      <c r="A47" s="11"/>
      <c r="B47" s="117"/>
      <c r="C47" s="117"/>
      <c r="D47" s="117"/>
      <c r="E47" s="117"/>
      <c r="F47" s="117"/>
      <c r="G47" s="117"/>
      <c r="H47" s="438" t="str">
        <f>IF(H46&lt;&gt;"",IF(H46&lt;5,"Gage discrimination low","Gage discrimination acceptable"),"")</f>
        <v/>
      </c>
      <c r="I47" s="438"/>
      <c r="J47" s="438"/>
      <c r="K47" s="438"/>
      <c r="L47" s="117"/>
      <c r="M47" s="11"/>
      <c r="N47" s="11"/>
    </row>
    <row r="48" spans="1:25" ht="15.75" customHeight="1"/>
    <row r="49" ht="15.75" customHeight="1"/>
    <row r="50" ht="15.75" customHeight="1"/>
    <row r="51" ht="15.75" customHeight="1"/>
  </sheetData>
  <customSheetViews>
    <customSheetView guid="{4386EC60-C10A-4757-8A9B-A7E03A340F6B}" showPageBreaks="1" printArea="1">
      <selection activeCell="Q25" sqref="Q25"/>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44">
    <mergeCell ref="C1:N1"/>
    <mergeCell ref="I32:J32"/>
    <mergeCell ref="K30:L30"/>
    <mergeCell ref="K31:L31"/>
    <mergeCell ref="K32:L32"/>
    <mergeCell ref="I30:J30"/>
    <mergeCell ref="E31:F31"/>
    <mergeCell ref="G31:H31"/>
    <mergeCell ref="G32:H32"/>
    <mergeCell ref="G30:H30"/>
    <mergeCell ref="E32:F32"/>
    <mergeCell ref="I31:J31"/>
    <mergeCell ref="E30:F30"/>
    <mergeCell ref="K37:M38"/>
    <mergeCell ref="I34:J34"/>
    <mergeCell ref="I33:J33"/>
    <mergeCell ref="G33:H33"/>
    <mergeCell ref="I35:J35"/>
    <mergeCell ref="K35:L35"/>
    <mergeCell ref="G35:H35"/>
    <mergeCell ref="K33:L33"/>
    <mergeCell ref="K34:L34"/>
    <mergeCell ref="G34:H34"/>
    <mergeCell ref="F37:G38"/>
    <mergeCell ref="H37:J38"/>
    <mergeCell ref="E34:F34"/>
    <mergeCell ref="B37:E38"/>
    <mergeCell ref="E35:F35"/>
    <mergeCell ref="E33:F33"/>
    <mergeCell ref="K42:M42"/>
    <mergeCell ref="F43:G43"/>
    <mergeCell ref="H43:J43"/>
    <mergeCell ref="H41:J41"/>
    <mergeCell ref="H42:J42"/>
    <mergeCell ref="K43:M43"/>
    <mergeCell ref="F42:G42"/>
    <mergeCell ref="K39:M39"/>
    <mergeCell ref="K40:M40"/>
    <mergeCell ref="K41:M41"/>
    <mergeCell ref="F40:G40"/>
    <mergeCell ref="F41:G41"/>
    <mergeCell ref="F39:G39"/>
    <mergeCell ref="H39:J39"/>
    <mergeCell ref="H40:J40"/>
  </mergeCells>
  <phoneticPr fontId="27" type="noConversion"/>
  <printOptions horizontalCentered="1"/>
  <pageMargins left="0.25" right="0.25" top="0.41" bottom="0.25" header="0.17" footer="0.25"/>
  <pageSetup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0">
    <tabColor indexed="13"/>
  </sheetPr>
  <dimension ref="A1:BI442"/>
  <sheetViews>
    <sheetView zoomScaleNormal="100" workbookViewId="0">
      <selection activeCell="C1" sqref="C1:N1"/>
    </sheetView>
  </sheetViews>
  <sheetFormatPr defaultColWidth="9.140625" defaultRowHeight="12.75"/>
  <cols>
    <col min="1" max="1" width="7.5703125" style="8" customWidth="1"/>
    <col min="2" max="2" width="4.85546875" style="8" customWidth="1"/>
    <col min="3" max="12" width="6.42578125" style="8" customWidth="1"/>
    <col min="13" max="13" width="5.42578125" style="8" customWidth="1"/>
    <col min="14" max="15" width="9.140625" style="8"/>
    <col min="16" max="16" width="10.5703125" style="8" customWidth="1"/>
    <col min="17" max="62" width="6.140625" style="8" customWidth="1"/>
    <col min="63" max="16384" width="9.140625" style="8"/>
  </cols>
  <sheetData>
    <row r="1" spans="1:14" ht="51.95" customHeight="1" thickBot="1">
      <c r="A1" s="838"/>
      <c r="B1" s="839"/>
      <c r="C1" s="1401" t="s">
        <v>845</v>
      </c>
      <c r="D1" s="1401"/>
      <c r="E1" s="1401"/>
      <c r="F1" s="1401"/>
      <c r="G1" s="1401"/>
      <c r="H1" s="1401"/>
      <c r="I1" s="1401"/>
      <c r="J1" s="1401"/>
      <c r="K1" s="1401"/>
      <c r="L1" s="1401"/>
      <c r="M1" s="1401"/>
      <c r="N1" s="1402"/>
    </row>
    <row r="2" spans="1:14" s="178" customFormat="1" ht="11.25">
      <c r="A2" s="248" t="s">
        <v>81</v>
      </c>
      <c r="B2" s="19"/>
      <c r="C2" s="19"/>
      <c r="D2" s="19"/>
      <c r="E2" s="453"/>
      <c r="F2" s="205" t="s">
        <v>329</v>
      </c>
      <c r="G2" s="19"/>
      <c r="H2" s="19"/>
      <c r="I2" s="453"/>
      <c r="J2" s="205" t="s">
        <v>370</v>
      </c>
      <c r="K2" s="19"/>
      <c r="L2" s="19"/>
      <c r="M2" s="19"/>
      <c r="N2" s="453"/>
    </row>
    <row r="3" spans="1:14">
      <c r="A3" s="822">
        <f>INTRO!$D$35</f>
        <v>0</v>
      </c>
      <c r="B3" s="520"/>
      <c r="C3" s="520"/>
      <c r="D3" s="117"/>
      <c r="E3" s="118"/>
      <c r="F3" s="187"/>
      <c r="G3" s="270"/>
      <c r="H3" s="270"/>
      <c r="I3" s="271"/>
      <c r="J3" s="187"/>
      <c r="K3" s="270"/>
      <c r="L3" s="270"/>
      <c r="M3" s="270"/>
      <c r="N3" s="271"/>
    </row>
    <row r="4" spans="1:14" s="178" customFormat="1" ht="11.25">
      <c r="A4" s="179" t="s">
        <v>79</v>
      </c>
      <c r="B4" s="180"/>
      <c r="C4" s="180"/>
      <c r="D4" s="180"/>
      <c r="E4" s="181"/>
      <c r="F4" s="179" t="s">
        <v>331</v>
      </c>
      <c r="G4" s="180"/>
      <c r="H4" s="180"/>
      <c r="I4" s="181"/>
      <c r="J4" s="179" t="s">
        <v>371</v>
      </c>
      <c r="K4" s="180"/>
      <c r="L4" s="180"/>
      <c r="M4" s="180"/>
      <c r="N4" s="181"/>
    </row>
    <row r="5" spans="1:14">
      <c r="A5" s="822">
        <f>INTRO!$D$34</f>
        <v>0</v>
      </c>
      <c r="B5" s="117"/>
      <c r="C5" s="117"/>
      <c r="D5" s="117"/>
      <c r="E5" s="118"/>
      <c r="F5" s="187"/>
      <c r="G5" s="270"/>
      <c r="H5" s="270"/>
      <c r="I5" s="271"/>
      <c r="J5" s="187"/>
      <c r="K5" s="270"/>
      <c r="L5" s="270"/>
      <c r="M5" s="270"/>
      <c r="N5" s="271"/>
    </row>
    <row r="6" spans="1:14" s="178" customFormat="1" ht="11.25">
      <c r="A6" s="179" t="s">
        <v>333</v>
      </c>
      <c r="B6" s="180"/>
      <c r="C6" s="180"/>
      <c r="D6" s="338" t="s">
        <v>408</v>
      </c>
      <c r="E6" s="339"/>
      <c r="F6" s="179" t="s">
        <v>334</v>
      </c>
      <c r="G6" s="180"/>
      <c r="H6" s="180"/>
      <c r="I6" s="181"/>
      <c r="J6" s="179" t="s">
        <v>374</v>
      </c>
      <c r="K6" s="180"/>
      <c r="L6" s="180"/>
      <c r="M6" s="180"/>
      <c r="N6" s="181"/>
    </row>
    <row r="7" spans="1:14">
      <c r="A7" s="187"/>
      <c r="B7" s="270"/>
      <c r="C7" s="270"/>
      <c r="D7" s="313" t="s">
        <v>409</v>
      </c>
      <c r="E7" s="314" t="s">
        <v>410</v>
      </c>
      <c r="F7" s="187"/>
      <c r="G7" s="270"/>
      <c r="H7" s="270"/>
      <c r="I7" s="271"/>
      <c r="J7" s="187"/>
      <c r="K7" s="270"/>
      <c r="L7" s="270"/>
      <c r="M7" s="270"/>
      <c r="N7" s="271"/>
    </row>
    <row r="8" spans="1:14">
      <c r="A8" s="179" t="s">
        <v>411</v>
      </c>
      <c r="B8" s="180"/>
      <c r="C8" s="180"/>
      <c r="D8" s="180"/>
      <c r="E8" s="181"/>
      <c r="F8" s="179" t="s">
        <v>412</v>
      </c>
      <c r="G8" s="181"/>
      <c r="H8" s="179" t="s">
        <v>413</v>
      </c>
      <c r="I8" s="181"/>
      <c r="J8" s="179" t="s">
        <v>414</v>
      </c>
      <c r="K8" s="181"/>
      <c r="L8" s="179" t="s">
        <v>332</v>
      </c>
      <c r="M8" s="180"/>
      <c r="N8" s="181"/>
    </row>
    <row r="9" spans="1:14">
      <c r="A9" s="187"/>
      <c r="B9" s="270"/>
      <c r="C9" s="270"/>
      <c r="D9" s="270"/>
      <c r="E9" s="271"/>
      <c r="F9" s="340" t="str">
        <f>IF(C13&lt;&gt;"",COUNT(C13:C15),"")</f>
        <v/>
      </c>
      <c r="G9" s="341"/>
      <c r="H9" s="340" t="str">
        <f>IF(C13&lt;&gt;"",COUNT(C13:L13),"")</f>
        <v/>
      </c>
      <c r="I9" s="341"/>
      <c r="J9" s="340" t="str">
        <f>IF(C13&lt;&gt;"",COUNT(C13,C18,C23),"")</f>
        <v/>
      </c>
      <c r="K9" s="342"/>
      <c r="L9" s="187"/>
      <c r="M9" s="270"/>
      <c r="N9" s="271"/>
    </row>
    <row r="10" spans="1:14">
      <c r="A10" s="840"/>
      <c r="B10" s="841"/>
      <c r="C10" s="841"/>
      <c r="D10" s="841"/>
      <c r="E10" s="841"/>
      <c r="F10" s="842"/>
      <c r="G10" s="842"/>
      <c r="H10" s="842"/>
      <c r="I10" s="842"/>
      <c r="J10" s="842"/>
      <c r="K10" s="296"/>
      <c r="L10" s="840"/>
      <c r="M10" s="841"/>
      <c r="N10" s="841"/>
    </row>
    <row r="11" spans="1:14">
      <c r="A11" s="298" t="s">
        <v>415</v>
      </c>
      <c r="B11" s="121"/>
      <c r="C11" s="439" t="s">
        <v>264</v>
      </c>
      <c r="D11" s="440"/>
      <c r="E11" s="440"/>
      <c r="F11" s="440"/>
      <c r="G11" s="440"/>
      <c r="H11" s="440"/>
      <c r="I11" s="440"/>
      <c r="J11" s="440"/>
      <c r="K11" s="440"/>
      <c r="L11" s="441"/>
      <c r="M11" s="282" t="s">
        <v>416</v>
      </c>
      <c r="N11" s="442"/>
    </row>
    <row r="12" spans="1:14" ht="15.75" customHeight="1" thickBot="1">
      <c r="A12" s="443" t="s">
        <v>418</v>
      </c>
      <c r="B12" s="118"/>
      <c r="C12" s="372">
        <v>1</v>
      </c>
      <c r="D12" s="372">
        <v>2</v>
      </c>
      <c r="E12" s="372">
        <v>3</v>
      </c>
      <c r="F12" s="372">
        <v>4</v>
      </c>
      <c r="G12" s="372">
        <v>5</v>
      </c>
      <c r="H12" s="372">
        <v>6</v>
      </c>
      <c r="I12" s="372">
        <v>7</v>
      </c>
      <c r="J12" s="372">
        <v>8</v>
      </c>
      <c r="K12" s="372">
        <v>9</v>
      </c>
      <c r="L12" s="372">
        <v>10</v>
      </c>
      <c r="M12" s="116"/>
      <c r="N12" s="118"/>
    </row>
    <row r="13" spans="1:14" ht="18" customHeight="1">
      <c r="A13" s="365" t="s">
        <v>420</v>
      </c>
      <c r="B13" s="366">
        <v>1</v>
      </c>
      <c r="C13" s="444" t="str">
        <f>IF('GR&amp;R VAR(Tol)'!C19&lt;&gt;"",'GR&amp;R VAR(Tol)'!C19,"")</f>
        <v/>
      </c>
      <c r="D13" s="444" t="str">
        <f>IF('GR&amp;R VAR(Tol)'!D19&lt;&gt;"",'GR&amp;R VAR(Tol)'!D19,"")</f>
        <v/>
      </c>
      <c r="E13" s="444" t="str">
        <f>IF('GR&amp;R VAR(Tol)'!E19&lt;&gt;"",'GR&amp;R VAR(Tol)'!E19,"")</f>
        <v/>
      </c>
      <c r="F13" s="444" t="str">
        <f>IF('GR&amp;R VAR(Tol)'!F19&lt;&gt;"",'GR&amp;R VAR(Tol)'!F19,"")</f>
        <v/>
      </c>
      <c r="G13" s="444" t="str">
        <f>IF('GR&amp;R VAR(Tol)'!G19&lt;&gt;"",'GR&amp;R VAR(Tol)'!G19,"")</f>
        <v/>
      </c>
      <c r="H13" s="444" t="str">
        <f>IF('GR&amp;R VAR(Tol)'!H19&lt;&gt;"",'GR&amp;R VAR(Tol)'!H19,"")</f>
        <v/>
      </c>
      <c r="I13" s="444" t="str">
        <f>IF('GR&amp;R VAR(Tol)'!I19&lt;&gt;"",'GR&amp;R VAR(Tol)'!I19,"")</f>
        <v/>
      </c>
      <c r="J13" s="444" t="str">
        <f>IF('GR&amp;R VAR(Tol)'!J19&lt;&gt;"",'GR&amp;R VAR(Tol)'!J19,"")</f>
        <v/>
      </c>
      <c r="K13" s="444" t="str">
        <f>IF('GR&amp;R VAR(Tol)'!K19&lt;&gt;"",'GR&amp;R VAR(Tol)'!K19,"")</f>
        <v/>
      </c>
      <c r="L13" s="444" t="str">
        <f>IF('GR&amp;R VAR(Tol)'!L19&lt;&gt;"",'GR&amp;R VAR(Tol)'!L19,"")</f>
        <v/>
      </c>
      <c r="M13" s="368"/>
      <c r="N13" s="369" t="str">
        <f t="shared" ref="N13:N27" si="0">IF(C13&lt;&gt;"",AVERAGE(C13:L13),"")</f>
        <v/>
      </c>
    </row>
    <row r="14" spans="1:14" ht="18" customHeight="1">
      <c r="A14" s="375">
        <v>2</v>
      </c>
      <c r="B14" s="334">
        <v>2</v>
      </c>
      <c r="C14" s="376" t="str">
        <f>IF('GR&amp;R VAR(Tol)'!C20&lt;&gt;"",'GR&amp;R VAR(Tol)'!C20,"")</f>
        <v/>
      </c>
      <c r="D14" s="376" t="str">
        <f>IF('GR&amp;R VAR(Tol)'!D20&lt;&gt;"",'GR&amp;R VAR(Tol)'!D20,"")</f>
        <v/>
      </c>
      <c r="E14" s="376" t="str">
        <f>IF('GR&amp;R VAR(Tol)'!E20&lt;&gt;"",'GR&amp;R VAR(Tol)'!E20,"")</f>
        <v/>
      </c>
      <c r="F14" s="376" t="str">
        <f>IF('GR&amp;R VAR(Tol)'!F20&lt;&gt;"",'GR&amp;R VAR(Tol)'!F20,"")</f>
        <v/>
      </c>
      <c r="G14" s="376" t="str">
        <f>IF('GR&amp;R VAR(Tol)'!G20&lt;&gt;"",'GR&amp;R VAR(Tol)'!G20,"")</f>
        <v/>
      </c>
      <c r="H14" s="376" t="str">
        <f>IF('GR&amp;R VAR(Tol)'!H20&lt;&gt;"",'GR&amp;R VAR(Tol)'!H20,"")</f>
        <v/>
      </c>
      <c r="I14" s="376" t="str">
        <f>IF('GR&amp;R VAR(Tol)'!I20&lt;&gt;"",'GR&amp;R VAR(Tol)'!I20,"")</f>
        <v/>
      </c>
      <c r="J14" s="376" t="str">
        <f>IF('GR&amp;R VAR(Tol)'!J20&lt;&gt;"",'GR&amp;R VAR(Tol)'!J20,"")</f>
        <v/>
      </c>
      <c r="K14" s="376" t="str">
        <f>IF('GR&amp;R VAR(Tol)'!K20&lt;&gt;"",'GR&amp;R VAR(Tol)'!K20,"")</f>
        <v/>
      </c>
      <c r="L14" s="376" t="str">
        <f>IF('GR&amp;R VAR(Tol)'!L20&lt;&gt;"",'GR&amp;R VAR(Tol)'!L20,"")</f>
        <v/>
      </c>
      <c r="M14" s="117"/>
      <c r="N14" s="377" t="str">
        <f t="shared" si="0"/>
        <v/>
      </c>
    </row>
    <row r="15" spans="1:14" ht="18" customHeight="1">
      <c r="A15" s="380">
        <f>A14+1</f>
        <v>3</v>
      </c>
      <c r="B15" s="330">
        <v>3</v>
      </c>
      <c r="C15" s="445" t="str">
        <f>IF('GR&amp;R VAR(Tol)'!C21&lt;&gt;"",'GR&amp;R VAR(Tol)'!C21,"")</f>
        <v/>
      </c>
      <c r="D15" s="445" t="str">
        <f>IF('GR&amp;R VAR(Tol)'!D21&lt;&gt;"",'GR&amp;R VAR(Tol)'!D21,"")</f>
        <v/>
      </c>
      <c r="E15" s="445" t="str">
        <f>IF('GR&amp;R VAR(Tol)'!E21&lt;&gt;"",'GR&amp;R VAR(Tol)'!E21,"")</f>
        <v/>
      </c>
      <c r="F15" s="445" t="str">
        <f>IF('GR&amp;R VAR(Tol)'!F21&lt;&gt;"",'GR&amp;R VAR(Tol)'!F21,"")</f>
        <v/>
      </c>
      <c r="G15" s="445" t="str">
        <f>IF('GR&amp;R VAR(Tol)'!G21&lt;&gt;"",'GR&amp;R VAR(Tol)'!G21,"")</f>
        <v/>
      </c>
      <c r="H15" s="445" t="str">
        <f>IF('GR&amp;R VAR(Tol)'!H21&lt;&gt;"",'GR&amp;R VAR(Tol)'!H21,"")</f>
        <v/>
      </c>
      <c r="I15" s="445" t="str">
        <f>IF('GR&amp;R VAR(Tol)'!I21&lt;&gt;"",'GR&amp;R VAR(Tol)'!I21,"")</f>
        <v/>
      </c>
      <c r="J15" s="445" t="str">
        <f>IF('GR&amp;R VAR(Tol)'!J21&lt;&gt;"",'GR&amp;R VAR(Tol)'!J21,"")</f>
        <v/>
      </c>
      <c r="K15" s="445" t="str">
        <f>IF('GR&amp;R VAR(Tol)'!K21&lt;&gt;"",'GR&amp;R VAR(Tol)'!K21,"")</f>
        <v/>
      </c>
      <c r="L15" s="445" t="str">
        <f>IF('GR&amp;R VAR(Tol)'!L21&lt;&gt;"",'GR&amp;R VAR(Tol)'!L21,"")</f>
        <v/>
      </c>
      <c r="M15" s="117"/>
      <c r="N15" s="377" t="str">
        <f t="shared" si="0"/>
        <v/>
      </c>
    </row>
    <row r="16" spans="1:14" ht="18" customHeight="1">
      <c r="A16" s="380">
        <f>A15+1</f>
        <v>4</v>
      </c>
      <c r="B16" s="330" t="s">
        <v>425</v>
      </c>
      <c r="C16" s="385" t="str">
        <f t="shared" ref="C16:L16" si="1">IF(C13&lt;&gt;"",SUM(C13:C15)/COUNT(C13:C15),"")</f>
        <v/>
      </c>
      <c r="D16" s="385" t="str">
        <f t="shared" si="1"/>
        <v/>
      </c>
      <c r="E16" s="385" t="str">
        <f t="shared" si="1"/>
        <v/>
      </c>
      <c r="F16" s="385" t="str">
        <f t="shared" si="1"/>
        <v/>
      </c>
      <c r="G16" s="385" t="str">
        <f t="shared" si="1"/>
        <v/>
      </c>
      <c r="H16" s="385" t="str">
        <f t="shared" si="1"/>
        <v/>
      </c>
      <c r="I16" s="385" t="str">
        <f t="shared" si="1"/>
        <v/>
      </c>
      <c r="J16" s="385" t="str">
        <f t="shared" si="1"/>
        <v/>
      </c>
      <c r="K16" s="385" t="str">
        <f t="shared" si="1"/>
        <v/>
      </c>
      <c r="L16" s="385" t="str">
        <f t="shared" si="1"/>
        <v/>
      </c>
      <c r="M16" s="386" t="s">
        <v>602</v>
      </c>
      <c r="N16" s="377" t="str">
        <f t="shared" si="0"/>
        <v/>
      </c>
    </row>
    <row r="17" spans="1:14" ht="18" customHeight="1" thickBot="1">
      <c r="A17" s="387">
        <f>A16+1</f>
        <v>5</v>
      </c>
      <c r="B17" s="388" t="s">
        <v>122</v>
      </c>
      <c r="C17" s="389" t="str">
        <f t="shared" ref="C17:L17" si="2">IF(C13&lt;&gt;"",MAX(C13:C15)-MIN(C13:C15),"")</f>
        <v/>
      </c>
      <c r="D17" s="389" t="str">
        <f t="shared" si="2"/>
        <v/>
      </c>
      <c r="E17" s="389" t="str">
        <f t="shared" si="2"/>
        <v/>
      </c>
      <c r="F17" s="389" t="str">
        <f t="shared" si="2"/>
        <v/>
      </c>
      <c r="G17" s="389" t="str">
        <f t="shared" si="2"/>
        <v/>
      </c>
      <c r="H17" s="389" t="str">
        <f t="shared" si="2"/>
        <v/>
      </c>
      <c r="I17" s="389" t="str">
        <f t="shared" si="2"/>
        <v/>
      </c>
      <c r="J17" s="389" t="str">
        <f t="shared" si="2"/>
        <v/>
      </c>
      <c r="K17" s="389" t="str">
        <f t="shared" si="2"/>
        <v/>
      </c>
      <c r="L17" s="389" t="str">
        <f t="shared" si="2"/>
        <v/>
      </c>
      <c r="M17" s="390" t="s">
        <v>603</v>
      </c>
      <c r="N17" s="377" t="str">
        <f t="shared" si="0"/>
        <v/>
      </c>
    </row>
    <row r="18" spans="1:14" ht="18" customHeight="1">
      <c r="A18" s="365" t="s">
        <v>430</v>
      </c>
      <c r="B18" s="366">
        <v>1</v>
      </c>
      <c r="C18" s="444" t="str">
        <f>IF('GR&amp;R VAR(Tol)'!C24&lt;&gt;"",'GR&amp;R VAR(Tol)'!C24,"")</f>
        <v/>
      </c>
      <c r="D18" s="444" t="str">
        <f>IF('GR&amp;R VAR(Tol)'!D24&lt;&gt;"",'GR&amp;R VAR(Tol)'!D24,"")</f>
        <v/>
      </c>
      <c r="E18" s="444" t="str">
        <f>IF('GR&amp;R VAR(Tol)'!E24&lt;&gt;"",'GR&amp;R VAR(Tol)'!E24,"")</f>
        <v/>
      </c>
      <c r="F18" s="444" t="str">
        <f>IF('GR&amp;R VAR(Tol)'!F24&lt;&gt;"",'GR&amp;R VAR(Tol)'!F24,"")</f>
        <v/>
      </c>
      <c r="G18" s="444" t="str">
        <f>IF('GR&amp;R VAR(Tol)'!G24&lt;&gt;"",'GR&amp;R VAR(Tol)'!G24,"")</f>
        <v/>
      </c>
      <c r="H18" s="444" t="str">
        <f>IF('GR&amp;R VAR(Tol)'!H24&lt;&gt;"",'GR&amp;R VAR(Tol)'!H24,"")</f>
        <v/>
      </c>
      <c r="I18" s="444" t="str">
        <f>IF('GR&amp;R VAR(Tol)'!I24&lt;&gt;"",'GR&amp;R VAR(Tol)'!I24,"")</f>
        <v/>
      </c>
      <c r="J18" s="444" t="str">
        <f>IF('GR&amp;R VAR(Tol)'!J24&lt;&gt;"",'GR&amp;R VAR(Tol)'!J24,"")</f>
        <v/>
      </c>
      <c r="K18" s="444" t="str">
        <f>IF('GR&amp;R VAR(Tol)'!K24&lt;&gt;"",'GR&amp;R VAR(Tol)'!K24,"")</f>
        <v/>
      </c>
      <c r="L18" s="444" t="str">
        <f>IF('GR&amp;R VAR(Tol)'!L24&lt;&gt;"",'GR&amp;R VAR(Tol)'!L24,"")</f>
        <v/>
      </c>
      <c r="M18" s="368"/>
      <c r="N18" s="369" t="str">
        <f t="shared" si="0"/>
        <v/>
      </c>
    </row>
    <row r="19" spans="1:14" ht="18" customHeight="1">
      <c r="A19" s="380">
        <v>7</v>
      </c>
      <c r="B19" s="334">
        <v>2</v>
      </c>
      <c r="C19" s="376" t="str">
        <f>IF('GR&amp;R VAR(Tol)'!C25&lt;&gt;"",'GR&amp;R VAR(Tol)'!C25,"")</f>
        <v/>
      </c>
      <c r="D19" s="376" t="str">
        <f>IF('GR&amp;R VAR(Tol)'!D25&lt;&gt;"",'GR&amp;R VAR(Tol)'!D25,"")</f>
        <v/>
      </c>
      <c r="E19" s="376" t="str">
        <f>IF('GR&amp;R VAR(Tol)'!E25&lt;&gt;"",'GR&amp;R VAR(Tol)'!E25,"")</f>
        <v/>
      </c>
      <c r="F19" s="376" t="str">
        <f>IF('GR&amp;R VAR(Tol)'!F25&lt;&gt;"",'GR&amp;R VAR(Tol)'!F25,"")</f>
        <v/>
      </c>
      <c r="G19" s="376" t="str">
        <f>IF('GR&amp;R VAR(Tol)'!G25&lt;&gt;"",'GR&amp;R VAR(Tol)'!G25,"")</f>
        <v/>
      </c>
      <c r="H19" s="376" t="str">
        <f>IF('GR&amp;R VAR(Tol)'!H25&lt;&gt;"",'GR&amp;R VAR(Tol)'!H25,"")</f>
        <v/>
      </c>
      <c r="I19" s="376" t="str">
        <f>IF('GR&amp;R VAR(Tol)'!I25&lt;&gt;"",'GR&amp;R VAR(Tol)'!I25,"")</f>
        <v/>
      </c>
      <c r="J19" s="376" t="str">
        <f>IF('GR&amp;R VAR(Tol)'!J25&lt;&gt;"",'GR&amp;R VAR(Tol)'!J25,"")</f>
        <v/>
      </c>
      <c r="K19" s="376" t="str">
        <f>IF('GR&amp;R VAR(Tol)'!K25&lt;&gt;"",'GR&amp;R VAR(Tol)'!K25,"")</f>
        <v/>
      </c>
      <c r="L19" s="376" t="str">
        <f>IF('GR&amp;R VAR(Tol)'!L25&lt;&gt;"",'GR&amp;R VAR(Tol)'!L25,"")</f>
        <v/>
      </c>
      <c r="M19" s="117"/>
      <c r="N19" s="377" t="str">
        <f t="shared" si="0"/>
        <v/>
      </c>
    </row>
    <row r="20" spans="1:14" ht="18" customHeight="1">
      <c r="A20" s="380">
        <f>A19+1</f>
        <v>8</v>
      </c>
      <c r="B20" s="330">
        <v>3</v>
      </c>
      <c r="C20" s="445" t="str">
        <f>IF('GR&amp;R VAR(Tol)'!C26&lt;&gt;"",'GR&amp;R VAR(Tol)'!C26,"")</f>
        <v/>
      </c>
      <c r="D20" s="445" t="str">
        <f>IF('GR&amp;R VAR(Tol)'!D26&lt;&gt;"",'GR&amp;R VAR(Tol)'!D26,"")</f>
        <v/>
      </c>
      <c r="E20" s="445" t="str">
        <f>IF('GR&amp;R VAR(Tol)'!E26&lt;&gt;"",'GR&amp;R VAR(Tol)'!E26,"")</f>
        <v/>
      </c>
      <c r="F20" s="445" t="str">
        <f>IF('GR&amp;R VAR(Tol)'!F26&lt;&gt;"",'GR&amp;R VAR(Tol)'!F26,"")</f>
        <v/>
      </c>
      <c r="G20" s="445" t="str">
        <f>IF('GR&amp;R VAR(Tol)'!G26&lt;&gt;"",'GR&amp;R VAR(Tol)'!G26,"")</f>
        <v/>
      </c>
      <c r="H20" s="445" t="str">
        <f>IF('GR&amp;R VAR(Tol)'!H26&lt;&gt;"",'GR&amp;R VAR(Tol)'!H26,"")</f>
        <v/>
      </c>
      <c r="I20" s="445" t="str">
        <f>IF('GR&amp;R VAR(Tol)'!I26&lt;&gt;"",'GR&amp;R VAR(Tol)'!I26,"")</f>
        <v/>
      </c>
      <c r="J20" s="445" t="str">
        <f>IF('GR&amp;R VAR(Tol)'!J26&lt;&gt;"",'GR&amp;R VAR(Tol)'!J26,"")</f>
        <v/>
      </c>
      <c r="K20" s="445" t="str">
        <f>IF('GR&amp;R VAR(Tol)'!K26&lt;&gt;"",'GR&amp;R VAR(Tol)'!K26,"")</f>
        <v/>
      </c>
      <c r="L20" s="445" t="str">
        <f>IF('GR&amp;R VAR(Tol)'!L26&lt;&gt;"",'GR&amp;R VAR(Tol)'!L26,"")</f>
        <v/>
      </c>
      <c r="M20" s="117"/>
      <c r="N20" s="377" t="str">
        <f t="shared" si="0"/>
        <v/>
      </c>
    </row>
    <row r="21" spans="1:14" ht="18" customHeight="1">
      <c r="A21" s="380">
        <f>A20+1</f>
        <v>9</v>
      </c>
      <c r="B21" s="330" t="s">
        <v>425</v>
      </c>
      <c r="C21" s="385" t="str">
        <f t="shared" ref="C21:L21" si="3">IF(C18&lt;&gt;"",SUM(C18:C20)/COUNT(C18:C20),"")</f>
        <v/>
      </c>
      <c r="D21" s="385" t="str">
        <f t="shared" si="3"/>
        <v/>
      </c>
      <c r="E21" s="385" t="str">
        <f t="shared" si="3"/>
        <v/>
      </c>
      <c r="F21" s="385" t="str">
        <f t="shared" si="3"/>
        <v/>
      </c>
      <c r="G21" s="385" t="str">
        <f t="shared" si="3"/>
        <v/>
      </c>
      <c r="H21" s="385" t="str">
        <f t="shared" si="3"/>
        <v/>
      </c>
      <c r="I21" s="385" t="str">
        <f t="shared" si="3"/>
        <v/>
      </c>
      <c r="J21" s="385" t="str">
        <f t="shared" si="3"/>
        <v/>
      </c>
      <c r="K21" s="385" t="str">
        <f t="shared" si="3"/>
        <v/>
      </c>
      <c r="L21" s="385" t="str">
        <f t="shared" si="3"/>
        <v/>
      </c>
      <c r="M21" s="386" t="s">
        <v>605</v>
      </c>
      <c r="N21" s="377" t="str">
        <f t="shared" si="0"/>
        <v/>
      </c>
    </row>
    <row r="22" spans="1:14" ht="18" customHeight="1" thickBot="1">
      <c r="A22" s="387">
        <f>A21+1</f>
        <v>10</v>
      </c>
      <c r="B22" s="388" t="s">
        <v>122</v>
      </c>
      <c r="C22" s="389" t="str">
        <f t="shared" ref="C22:L22" si="4">IF(C18&lt;&gt;"",MAX(C18:C20)-MIN(C18:C20),"")</f>
        <v/>
      </c>
      <c r="D22" s="389" t="str">
        <f t="shared" si="4"/>
        <v/>
      </c>
      <c r="E22" s="389" t="str">
        <f t="shared" si="4"/>
        <v/>
      </c>
      <c r="F22" s="389" t="str">
        <f t="shared" si="4"/>
        <v/>
      </c>
      <c r="G22" s="389" t="str">
        <f t="shared" si="4"/>
        <v/>
      </c>
      <c r="H22" s="389" t="str">
        <f t="shared" si="4"/>
        <v/>
      </c>
      <c r="I22" s="389" t="str">
        <f t="shared" si="4"/>
        <v/>
      </c>
      <c r="J22" s="389" t="str">
        <f t="shared" si="4"/>
        <v/>
      </c>
      <c r="K22" s="389" t="str">
        <f t="shared" si="4"/>
        <v/>
      </c>
      <c r="L22" s="389" t="str">
        <f t="shared" si="4"/>
        <v/>
      </c>
      <c r="M22" s="390" t="s">
        <v>607</v>
      </c>
      <c r="N22" s="377" t="str">
        <f t="shared" si="0"/>
        <v/>
      </c>
    </row>
    <row r="23" spans="1:14" ht="18" customHeight="1">
      <c r="A23" s="365" t="s">
        <v>435</v>
      </c>
      <c r="B23" s="366">
        <v>1</v>
      </c>
      <c r="C23" s="444" t="str">
        <f>IF('GR&amp;R VAR(Tol)'!C29&lt;&gt;"",'GR&amp;R VAR(Tol)'!C29,"")</f>
        <v/>
      </c>
      <c r="D23" s="444" t="str">
        <f>IF('GR&amp;R VAR(Tol)'!D29&lt;&gt;"",'GR&amp;R VAR(Tol)'!D29,"")</f>
        <v/>
      </c>
      <c r="E23" s="444" t="str">
        <f>IF('GR&amp;R VAR(Tol)'!E29&lt;&gt;"",'GR&amp;R VAR(Tol)'!E29,"")</f>
        <v/>
      </c>
      <c r="F23" s="444" t="str">
        <f>IF('GR&amp;R VAR(Tol)'!F29&lt;&gt;"",'GR&amp;R VAR(Tol)'!F29,"")</f>
        <v/>
      </c>
      <c r="G23" s="444" t="str">
        <f>IF('GR&amp;R VAR(Tol)'!G29&lt;&gt;"",'GR&amp;R VAR(Tol)'!G29,"")</f>
        <v/>
      </c>
      <c r="H23" s="444" t="str">
        <f>IF('GR&amp;R VAR(Tol)'!H29&lt;&gt;"",'GR&amp;R VAR(Tol)'!H29,"")</f>
        <v/>
      </c>
      <c r="I23" s="444" t="str">
        <f>IF('GR&amp;R VAR(Tol)'!I29&lt;&gt;"",'GR&amp;R VAR(Tol)'!I29,"")</f>
        <v/>
      </c>
      <c r="J23" s="444" t="str">
        <f>IF('GR&amp;R VAR(Tol)'!J29&lt;&gt;"",'GR&amp;R VAR(Tol)'!J29,"")</f>
        <v/>
      </c>
      <c r="K23" s="444" t="str">
        <f>IF('GR&amp;R VAR(Tol)'!K29&lt;&gt;"",'GR&amp;R VAR(Tol)'!K29,"")</f>
        <v/>
      </c>
      <c r="L23" s="444" t="str">
        <f>IF('GR&amp;R VAR(Tol)'!L29&lt;&gt;"",'GR&amp;R VAR(Tol)'!L29,"")</f>
        <v/>
      </c>
      <c r="M23" s="368"/>
      <c r="N23" s="369" t="str">
        <f t="shared" si="0"/>
        <v/>
      </c>
    </row>
    <row r="24" spans="1:14" ht="18" customHeight="1">
      <c r="A24" s="380">
        <v>12</v>
      </c>
      <c r="B24" s="334">
        <v>2</v>
      </c>
      <c r="C24" s="376" t="str">
        <f>IF('GR&amp;R VAR(Tol)'!C30&lt;&gt;"",'GR&amp;R VAR(Tol)'!C30,"")</f>
        <v/>
      </c>
      <c r="D24" s="376" t="str">
        <f>IF('GR&amp;R VAR(Tol)'!D30&lt;&gt;"",'GR&amp;R VAR(Tol)'!D30,"")</f>
        <v/>
      </c>
      <c r="E24" s="376" t="str">
        <f>IF('GR&amp;R VAR(Tol)'!E30&lt;&gt;"",'GR&amp;R VAR(Tol)'!E30,"")</f>
        <v/>
      </c>
      <c r="F24" s="376" t="str">
        <f>IF('GR&amp;R VAR(Tol)'!F30&lt;&gt;"",'GR&amp;R VAR(Tol)'!F30,"")</f>
        <v/>
      </c>
      <c r="G24" s="376" t="str">
        <f>IF('GR&amp;R VAR(Tol)'!G30&lt;&gt;"",'GR&amp;R VAR(Tol)'!G30,"")</f>
        <v/>
      </c>
      <c r="H24" s="376" t="str">
        <f>IF('GR&amp;R VAR(Tol)'!H30&lt;&gt;"",'GR&amp;R VAR(Tol)'!H30,"")</f>
        <v/>
      </c>
      <c r="I24" s="376" t="str">
        <f>IF('GR&amp;R VAR(Tol)'!I30&lt;&gt;"",'GR&amp;R VAR(Tol)'!I30,"")</f>
        <v/>
      </c>
      <c r="J24" s="376" t="str">
        <f>IF('GR&amp;R VAR(Tol)'!J30&lt;&gt;"",'GR&amp;R VAR(Tol)'!J30,"")</f>
        <v/>
      </c>
      <c r="K24" s="376" t="str">
        <f>IF('GR&amp;R VAR(Tol)'!K30&lt;&gt;"",'GR&amp;R VAR(Tol)'!K30,"")</f>
        <v/>
      </c>
      <c r="L24" s="376" t="str">
        <f>IF('GR&amp;R VAR(Tol)'!L30&lt;&gt;"",'GR&amp;R VAR(Tol)'!L30,"")</f>
        <v/>
      </c>
      <c r="M24" s="117"/>
      <c r="N24" s="377" t="str">
        <f t="shared" si="0"/>
        <v/>
      </c>
    </row>
    <row r="25" spans="1:14" ht="18" customHeight="1">
      <c r="A25" s="380">
        <f>A24+1</f>
        <v>13</v>
      </c>
      <c r="B25" s="330">
        <v>3</v>
      </c>
      <c r="C25" s="445" t="str">
        <f>IF('GR&amp;R VAR(Tol)'!C31&lt;&gt;"",'GR&amp;R VAR(Tol)'!C31,"")</f>
        <v/>
      </c>
      <c r="D25" s="445" t="str">
        <f>IF('GR&amp;R VAR(Tol)'!D31&lt;&gt;"",'GR&amp;R VAR(Tol)'!D31,"")</f>
        <v/>
      </c>
      <c r="E25" s="445" t="str">
        <f>IF('GR&amp;R VAR(Tol)'!E31&lt;&gt;"",'GR&amp;R VAR(Tol)'!E31,"")</f>
        <v/>
      </c>
      <c r="F25" s="445" t="str">
        <f>IF('GR&amp;R VAR(Tol)'!F31&lt;&gt;"",'GR&amp;R VAR(Tol)'!F31,"")</f>
        <v/>
      </c>
      <c r="G25" s="445" t="str">
        <f>IF('GR&amp;R VAR(Tol)'!G31&lt;&gt;"",'GR&amp;R VAR(Tol)'!G31,"")</f>
        <v/>
      </c>
      <c r="H25" s="445" t="str">
        <f>IF('GR&amp;R VAR(Tol)'!H31&lt;&gt;"",'GR&amp;R VAR(Tol)'!H31,"")</f>
        <v/>
      </c>
      <c r="I25" s="445" t="str">
        <f>IF('GR&amp;R VAR(Tol)'!I31&lt;&gt;"",'GR&amp;R VAR(Tol)'!I31,"")</f>
        <v/>
      </c>
      <c r="J25" s="445" t="str">
        <f>IF('GR&amp;R VAR(Tol)'!J31&lt;&gt;"",'GR&amp;R VAR(Tol)'!J31,"")</f>
        <v/>
      </c>
      <c r="K25" s="445" t="str">
        <f>IF('GR&amp;R VAR(Tol)'!K31&lt;&gt;"",'GR&amp;R VAR(Tol)'!K31,"")</f>
        <v/>
      </c>
      <c r="L25" s="445" t="str">
        <f>IF('GR&amp;R VAR(Tol)'!L31&lt;&gt;"",'GR&amp;R VAR(Tol)'!L31,"")</f>
        <v/>
      </c>
      <c r="M25" s="117"/>
      <c r="N25" s="377" t="str">
        <f t="shared" si="0"/>
        <v/>
      </c>
    </row>
    <row r="26" spans="1:14" ht="18" customHeight="1">
      <c r="A26" s="380">
        <f>A25+1</f>
        <v>14</v>
      </c>
      <c r="B26" s="330" t="s">
        <v>425</v>
      </c>
      <c r="C26" s="385" t="str">
        <f t="shared" ref="C26:L26" si="5">IF(C23&lt;&gt;"",SUM(C23:C25)/COUNT(C23:C25),"")</f>
        <v/>
      </c>
      <c r="D26" s="385" t="str">
        <f t="shared" si="5"/>
        <v/>
      </c>
      <c r="E26" s="385" t="str">
        <f t="shared" si="5"/>
        <v/>
      </c>
      <c r="F26" s="385" t="str">
        <f t="shared" si="5"/>
        <v/>
      </c>
      <c r="G26" s="385" t="str">
        <f t="shared" si="5"/>
        <v/>
      </c>
      <c r="H26" s="385" t="str">
        <f t="shared" si="5"/>
        <v/>
      </c>
      <c r="I26" s="385" t="str">
        <f t="shared" si="5"/>
        <v/>
      </c>
      <c r="J26" s="385" t="str">
        <f t="shared" si="5"/>
        <v/>
      </c>
      <c r="K26" s="385" t="str">
        <f t="shared" si="5"/>
        <v/>
      </c>
      <c r="L26" s="385" t="str">
        <f t="shared" si="5"/>
        <v/>
      </c>
      <c r="M26" s="386" t="s">
        <v>610</v>
      </c>
      <c r="N26" s="377" t="str">
        <f t="shared" si="0"/>
        <v/>
      </c>
    </row>
    <row r="27" spans="1:14" ht="18" customHeight="1" thickBot="1">
      <c r="A27" s="387">
        <f>A26+1</f>
        <v>15</v>
      </c>
      <c r="B27" s="388" t="s">
        <v>122</v>
      </c>
      <c r="C27" s="389" t="str">
        <f t="shared" ref="C27:L27" si="6">IF(C23&lt;&gt;"",MAX(C23:C25)-MIN(C23:C25),"")</f>
        <v/>
      </c>
      <c r="D27" s="389" t="str">
        <f t="shared" si="6"/>
        <v/>
      </c>
      <c r="E27" s="389" t="str">
        <f t="shared" si="6"/>
        <v/>
      </c>
      <c r="F27" s="389" t="str">
        <f t="shared" si="6"/>
        <v/>
      </c>
      <c r="G27" s="389" t="str">
        <f t="shared" si="6"/>
        <v/>
      </c>
      <c r="H27" s="389" t="str">
        <f t="shared" si="6"/>
        <v/>
      </c>
      <c r="I27" s="389" t="str">
        <f t="shared" si="6"/>
        <v/>
      </c>
      <c r="J27" s="389" t="str">
        <f t="shared" si="6"/>
        <v/>
      </c>
      <c r="K27" s="389" t="str">
        <f t="shared" si="6"/>
        <v/>
      </c>
      <c r="L27" s="389" t="str">
        <f t="shared" si="6"/>
        <v/>
      </c>
      <c r="M27" s="390" t="s">
        <v>611</v>
      </c>
      <c r="N27" s="446" t="str">
        <f t="shared" si="0"/>
        <v/>
      </c>
    </row>
    <row r="28" spans="1:14" ht="15">
      <c r="A28" s="402" t="s">
        <v>441</v>
      </c>
      <c r="B28" s="219"/>
      <c r="C28" s="403"/>
      <c r="D28" s="403"/>
      <c r="E28" s="403"/>
      <c r="F28" s="403"/>
      <c r="G28" s="403"/>
      <c r="H28" s="403"/>
      <c r="I28" s="403"/>
      <c r="J28" s="403"/>
      <c r="K28" s="403"/>
      <c r="L28" s="403"/>
      <c r="M28" s="404" t="s">
        <v>442</v>
      </c>
      <c r="N28" s="405" t="str">
        <f>IF(C13&lt;&gt;"",AVERAGE(C29:L29),"")</f>
        <v/>
      </c>
    </row>
    <row r="29" spans="1:14" ht="16.5" thickBot="1">
      <c r="A29" s="406" t="s">
        <v>504</v>
      </c>
      <c r="B29" s="360"/>
      <c r="C29" s="407" t="str">
        <f t="shared" ref="C29:L29" si="7">IF(C16&lt;&gt;"",SUM(C16,C21,C26)/COUNT(C16,C21,C26),"")</f>
        <v/>
      </c>
      <c r="D29" s="407" t="str">
        <f t="shared" si="7"/>
        <v/>
      </c>
      <c r="E29" s="407" t="str">
        <f t="shared" si="7"/>
        <v/>
      </c>
      <c r="F29" s="407" t="str">
        <f t="shared" si="7"/>
        <v/>
      </c>
      <c r="G29" s="407" t="str">
        <f t="shared" si="7"/>
        <v/>
      </c>
      <c r="H29" s="407" t="str">
        <f t="shared" si="7"/>
        <v/>
      </c>
      <c r="I29" s="407" t="str">
        <f t="shared" si="7"/>
        <v/>
      </c>
      <c r="J29" s="407" t="str">
        <f t="shared" si="7"/>
        <v/>
      </c>
      <c r="K29" s="407" t="str">
        <f t="shared" si="7"/>
        <v/>
      </c>
      <c r="L29" s="407" t="str">
        <f t="shared" si="7"/>
        <v/>
      </c>
      <c r="M29" s="408" t="s">
        <v>613</v>
      </c>
      <c r="N29" s="409" t="str">
        <f>IF(C13&lt;&gt;"",MAX(C29:L29)-MIN(C29:L29),"")</f>
        <v/>
      </c>
    </row>
    <row r="31" spans="1:14">
      <c r="A31" s="8" t="s">
        <v>500</v>
      </c>
      <c r="B31" s="447" t="s">
        <v>505</v>
      </c>
    </row>
    <row r="36" spans="16:26">
      <c r="P36" s="8" t="s">
        <v>506</v>
      </c>
    </row>
    <row r="37" spans="16:26">
      <c r="Q37" s="286">
        <v>1</v>
      </c>
      <c r="R37" s="286">
        <v>2</v>
      </c>
      <c r="S37" s="286">
        <v>3</v>
      </c>
      <c r="T37" s="286">
        <v>4</v>
      </c>
      <c r="U37" s="286">
        <v>5</v>
      </c>
      <c r="V37" s="286">
        <v>6</v>
      </c>
      <c r="W37" s="286">
        <v>7</v>
      </c>
      <c r="X37" s="286">
        <v>8</v>
      </c>
      <c r="Y37" s="286">
        <v>9</v>
      </c>
      <c r="Z37" s="286">
        <v>10</v>
      </c>
    </row>
    <row r="38" spans="16:26">
      <c r="P38" s="448" t="s">
        <v>507</v>
      </c>
      <c r="Q38" s="448" t="str">
        <f>$E$7</f>
        <v>Upper</v>
      </c>
      <c r="R38" s="448" t="str">
        <f t="shared" ref="R38:Z38" si="8">$Q$38</f>
        <v>Upper</v>
      </c>
      <c r="S38" s="448" t="str">
        <f t="shared" si="8"/>
        <v>Upper</v>
      </c>
      <c r="T38" s="448" t="str">
        <f t="shared" si="8"/>
        <v>Upper</v>
      </c>
      <c r="U38" s="448" t="str">
        <f t="shared" si="8"/>
        <v>Upper</v>
      </c>
      <c r="V38" s="448" t="str">
        <f t="shared" si="8"/>
        <v>Upper</v>
      </c>
      <c r="W38" s="448" t="str">
        <f t="shared" si="8"/>
        <v>Upper</v>
      </c>
      <c r="X38" s="448" t="str">
        <f t="shared" si="8"/>
        <v>Upper</v>
      </c>
      <c r="Y38" s="448" t="str">
        <f t="shared" si="8"/>
        <v>Upper</v>
      </c>
      <c r="Z38" s="448" t="str">
        <f t="shared" si="8"/>
        <v>Upper</v>
      </c>
    </row>
    <row r="39" spans="16:26">
      <c r="P39" s="448" t="s">
        <v>508</v>
      </c>
      <c r="Q39" s="448" t="str">
        <f>$D$7</f>
        <v>Lower</v>
      </c>
      <c r="R39" s="448" t="str">
        <f t="shared" ref="R39:Z39" si="9">$Q$39</f>
        <v>Lower</v>
      </c>
      <c r="S39" s="448" t="str">
        <f t="shared" si="9"/>
        <v>Lower</v>
      </c>
      <c r="T39" s="448" t="str">
        <f t="shared" si="9"/>
        <v>Lower</v>
      </c>
      <c r="U39" s="448" t="str">
        <f t="shared" si="9"/>
        <v>Lower</v>
      </c>
      <c r="V39" s="448" t="str">
        <f t="shared" si="9"/>
        <v>Lower</v>
      </c>
      <c r="W39" s="448" t="str">
        <f t="shared" si="9"/>
        <v>Lower</v>
      </c>
      <c r="X39" s="448" t="str">
        <f t="shared" si="9"/>
        <v>Lower</v>
      </c>
      <c r="Y39" s="448" t="str">
        <f t="shared" si="9"/>
        <v>Lower</v>
      </c>
      <c r="Z39" s="448" t="str">
        <f t="shared" si="9"/>
        <v>Lower</v>
      </c>
    </row>
    <row r="40" spans="16:26">
      <c r="P40" s="448" t="s">
        <v>509</v>
      </c>
      <c r="Q40" s="449" t="e">
        <f>IF(F9=3,2.58*(N17+N22+N27)/J9,3.27*(N17+N22+N27)/3)</f>
        <v>#VALUE!</v>
      </c>
      <c r="R40" s="450" t="e">
        <f t="shared" ref="R40:Z40" si="10">$Q$40</f>
        <v>#VALUE!</v>
      </c>
      <c r="S40" s="450" t="e">
        <f t="shared" si="10"/>
        <v>#VALUE!</v>
      </c>
      <c r="T40" s="450" t="e">
        <f t="shared" si="10"/>
        <v>#VALUE!</v>
      </c>
      <c r="U40" s="450" t="e">
        <f t="shared" si="10"/>
        <v>#VALUE!</v>
      </c>
      <c r="V40" s="450" t="e">
        <f t="shared" si="10"/>
        <v>#VALUE!</v>
      </c>
      <c r="W40" s="450" t="e">
        <f t="shared" si="10"/>
        <v>#VALUE!</v>
      </c>
      <c r="X40" s="450" t="e">
        <f t="shared" si="10"/>
        <v>#VALUE!</v>
      </c>
      <c r="Y40" s="450" t="e">
        <f t="shared" si="10"/>
        <v>#VALUE!</v>
      </c>
      <c r="Z40" s="450" t="e">
        <f t="shared" si="10"/>
        <v>#VALUE!</v>
      </c>
    </row>
    <row r="51" spans="2:13">
      <c r="B51" s="8" t="s">
        <v>510</v>
      </c>
      <c r="D51" s="117"/>
      <c r="E51" s="117"/>
      <c r="F51" s="117"/>
      <c r="G51" s="117"/>
      <c r="H51" s="117"/>
      <c r="I51" s="117"/>
      <c r="J51" s="117"/>
      <c r="K51" s="117"/>
      <c r="L51" s="117"/>
      <c r="M51" s="117"/>
    </row>
    <row r="52" spans="2:13">
      <c r="D52" s="244"/>
      <c r="E52" s="244"/>
      <c r="F52" s="244"/>
      <c r="G52" s="244"/>
      <c r="H52" s="244"/>
      <c r="I52" s="244"/>
      <c r="J52" s="244"/>
      <c r="K52" s="244"/>
      <c r="L52" s="244"/>
      <c r="M52" s="244"/>
    </row>
    <row r="73" spans="2:46">
      <c r="B73" s="8" t="s">
        <v>510</v>
      </c>
      <c r="D73" s="117"/>
      <c r="E73" s="117"/>
      <c r="F73" s="117"/>
      <c r="G73" s="117"/>
      <c r="H73" s="117"/>
      <c r="I73" s="117"/>
      <c r="J73" s="117"/>
      <c r="K73" s="117"/>
      <c r="L73" s="117"/>
      <c r="M73" s="117"/>
    </row>
    <row r="74" spans="2:46">
      <c r="D74" s="244"/>
      <c r="E74" s="244"/>
      <c r="F74" s="244"/>
      <c r="G74" s="244"/>
      <c r="H74" s="244"/>
      <c r="I74" s="244"/>
      <c r="J74" s="244"/>
      <c r="K74" s="244"/>
      <c r="L74" s="244"/>
      <c r="M74" s="244"/>
    </row>
    <row r="77" spans="2:46">
      <c r="P77" s="8" t="s">
        <v>511</v>
      </c>
    </row>
    <row r="78" spans="2:46">
      <c r="Q78" s="8" t="s">
        <v>475</v>
      </c>
      <c r="AA78" s="8" t="s">
        <v>480</v>
      </c>
      <c r="AK78" s="8" t="s">
        <v>483</v>
      </c>
    </row>
    <row r="79" spans="2:46">
      <c r="Q79" s="372">
        <v>1</v>
      </c>
      <c r="R79" s="372">
        <v>2</v>
      </c>
      <c r="S79" s="372">
        <v>3</v>
      </c>
      <c r="T79" s="372">
        <v>4</v>
      </c>
      <c r="U79" s="372">
        <v>5</v>
      </c>
      <c r="V79" s="372">
        <v>6</v>
      </c>
      <c r="W79" s="372">
        <v>7</v>
      </c>
      <c r="X79" s="372">
        <v>8</v>
      </c>
      <c r="Y79" s="372">
        <v>9</v>
      </c>
      <c r="Z79" s="372">
        <v>10</v>
      </c>
      <c r="AA79" s="372">
        <v>1</v>
      </c>
      <c r="AB79" s="372">
        <v>2</v>
      </c>
      <c r="AC79" s="372">
        <v>3</v>
      </c>
      <c r="AD79" s="372">
        <v>4</v>
      </c>
      <c r="AE79" s="372">
        <v>5</v>
      </c>
      <c r="AF79" s="372">
        <v>6</v>
      </c>
      <c r="AG79" s="372">
        <v>7</v>
      </c>
      <c r="AH79" s="372">
        <v>8</v>
      </c>
      <c r="AI79" s="372">
        <v>9</v>
      </c>
      <c r="AJ79" s="372">
        <v>10</v>
      </c>
      <c r="AK79" s="372">
        <v>1</v>
      </c>
      <c r="AL79" s="372">
        <v>2</v>
      </c>
      <c r="AM79" s="372">
        <v>3</v>
      </c>
      <c r="AN79" s="372">
        <v>4</v>
      </c>
      <c r="AO79" s="372">
        <v>5</v>
      </c>
      <c r="AP79" s="372">
        <v>6</v>
      </c>
      <c r="AQ79" s="372">
        <v>7</v>
      </c>
      <c r="AR79" s="372">
        <v>8</v>
      </c>
      <c r="AS79" s="372">
        <v>9</v>
      </c>
      <c r="AT79" s="372">
        <v>10</v>
      </c>
    </row>
    <row r="80" spans="2:46">
      <c r="P80" s="8" t="s">
        <v>512</v>
      </c>
      <c r="Q80" s="430" t="str">
        <f t="shared" ref="Q80:Z81" si="11">C16</f>
        <v/>
      </c>
      <c r="R80" s="430" t="str">
        <f t="shared" si="11"/>
        <v/>
      </c>
      <c r="S80" s="430" t="str">
        <f t="shared" si="11"/>
        <v/>
      </c>
      <c r="T80" s="430" t="str">
        <f t="shared" si="11"/>
        <v/>
      </c>
      <c r="U80" s="430" t="str">
        <f t="shared" si="11"/>
        <v/>
      </c>
      <c r="V80" s="430" t="str">
        <f t="shared" si="11"/>
        <v/>
      </c>
      <c r="W80" s="430" t="str">
        <f t="shared" si="11"/>
        <v/>
      </c>
      <c r="X80" s="430" t="str">
        <f t="shared" si="11"/>
        <v/>
      </c>
      <c r="Y80" s="430" t="str">
        <f t="shared" si="11"/>
        <v/>
      </c>
      <c r="Z80" s="430" t="str">
        <f t="shared" si="11"/>
        <v/>
      </c>
      <c r="AA80" s="430" t="str">
        <f t="shared" ref="AA80:AJ81" si="12">C21</f>
        <v/>
      </c>
      <c r="AB80" s="430" t="str">
        <f t="shared" si="12"/>
        <v/>
      </c>
      <c r="AC80" s="430" t="str">
        <f t="shared" si="12"/>
        <v/>
      </c>
      <c r="AD80" s="430" t="str">
        <f t="shared" si="12"/>
        <v/>
      </c>
      <c r="AE80" s="430" t="str">
        <f t="shared" si="12"/>
        <v/>
      </c>
      <c r="AF80" s="430" t="str">
        <f t="shared" si="12"/>
        <v/>
      </c>
      <c r="AG80" s="430" t="str">
        <f t="shared" si="12"/>
        <v/>
      </c>
      <c r="AH80" s="430" t="str">
        <f t="shared" si="12"/>
        <v/>
      </c>
      <c r="AI80" s="430" t="str">
        <f t="shared" si="12"/>
        <v/>
      </c>
      <c r="AJ80" s="430" t="str">
        <f t="shared" si="12"/>
        <v/>
      </c>
      <c r="AK80" s="430" t="str">
        <f t="shared" ref="AK80:AT81" si="13">C26</f>
        <v/>
      </c>
      <c r="AL80" s="430" t="str">
        <f t="shared" si="13"/>
        <v/>
      </c>
      <c r="AM80" s="430" t="str">
        <f t="shared" si="13"/>
        <v/>
      </c>
      <c r="AN80" s="430" t="str">
        <f t="shared" si="13"/>
        <v/>
      </c>
      <c r="AO80" s="430" t="str">
        <f t="shared" si="13"/>
        <v/>
      </c>
      <c r="AP80" s="430" t="str">
        <f t="shared" si="13"/>
        <v/>
      </c>
      <c r="AQ80" s="430" t="str">
        <f t="shared" si="13"/>
        <v/>
      </c>
      <c r="AR80" s="430" t="str">
        <f t="shared" si="13"/>
        <v/>
      </c>
      <c r="AS80" s="430" t="str">
        <f t="shared" si="13"/>
        <v/>
      </c>
      <c r="AT80" s="430" t="str">
        <f t="shared" si="13"/>
        <v/>
      </c>
    </row>
    <row r="81" spans="2:46">
      <c r="P81" s="8" t="s">
        <v>513</v>
      </c>
      <c r="Q81" s="430" t="str">
        <f t="shared" si="11"/>
        <v/>
      </c>
      <c r="R81" s="430" t="str">
        <f t="shared" si="11"/>
        <v/>
      </c>
      <c r="S81" s="430" t="str">
        <f t="shared" si="11"/>
        <v/>
      </c>
      <c r="T81" s="430" t="str">
        <f t="shared" si="11"/>
        <v/>
      </c>
      <c r="U81" s="430" t="str">
        <f t="shared" si="11"/>
        <v/>
      </c>
      <c r="V81" s="430" t="str">
        <f t="shared" si="11"/>
        <v/>
      </c>
      <c r="W81" s="430" t="str">
        <f t="shared" si="11"/>
        <v/>
      </c>
      <c r="X81" s="430" t="str">
        <f t="shared" si="11"/>
        <v/>
      </c>
      <c r="Y81" s="430" t="str">
        <f t="shared" si="11"/>
        <v/>
      </c>
      <c r="Z81" s="430" t="str">
        <f t="shared" si="11"/>
        <v/>
      </c>
      <c r="AA81" s="430" t="str">
        <f t="shared" si="12"/>
        <v/>
      </c>
      <c r="AB81" s="430" t="str">
        <f t="shared" si="12"/>
        <v/>
      </c>
      <c r="AC81" s="430" t="str">
        <f t="shared" si="12"/>
        <v/>
      </c>
      <c r="AD81" s="430" t="str">
        <f t="shared" si="12"/>
        <v/>
      </c>
      <c r="AE81" s="430" t="str">
        <f t="shared" si="12"/>
        <v/>
      </c>
      <c r="AF81" s="430" t="str">
        <f t="shared" si="12"/>
        <v/>
      </c>
      <c r="AG81" s="430" t="str">
        <f t="shared" si="12"/>
        <v/>
      </c>
      <c r="AH81" s="430" t="str">
        <f t="shared" si="12"/>
        <v/>
      </c>
      <c r="AI81" s="430" t="str">
        <f t="shared" si="12"/>
        <v/>
      </c>
      <c r="AJ81" s="430" t="str">
        <f t="shared" si="12"/>
        <v/>
      </c>
      <c r="AK81" s="430" t="str">
        <f t="shared" si="13"/>
        <v/>
      </c>
      <c r="AL81" s="430" t="str">
        <f t="shared" si="13"/>
        <v/>
      </c>
      <c r="AM81" s="430" t="str">
        <f t="shared" si="13"/>
        <v/>
      </c>
      <c r="AN81" s="430" t="str">
        <f t="shared" si="13"/>
        <v/>
      </c>
      <c r="AO81" s="430" t="str">
        <f t="shared" si="13"/>
        <v/>
      </c>
      <c r="AP81" s="430" t="str">
        <f t="shared" si="13"/>
        <v/>
      </c>
      <c r="AQ81" s="430" t="str">
        <f t="shared" si="13"/>
        <v/>
      </c>
      <c r="AR81" s="430" t="str">
        <f t="shared" si="13"/>
        <v/>
      </c>
      <c r="AS81" s="430" t="str">
        <f t="shared" si="13"/>
        <v/>
      </c>
      <c r="AT81" s="430" t="str">
        <f t="shared" si="13"/>
        <v/>
      </c>
    </row>
    <row r="82" spans="2:46">
      <c r="P82" s="8" t="s">
        <v>514</v>
      </c>
      <c r="AA82" s="8" t="str">
        <f t="shared" ref="AA82:AJ83" si="14">Q38</f>
        <v>Upper</v>
      </c>
      <c r="AB82" s="8" t="str">
        <f t="shared" si="14"/>
        <v>Upper</v>
      </c>
      <c r="AC82" s="8" t="str">
        <f t="shared" si="14"/>
        <v>Upper</v>
      </c>
      <c r="AD82" s="8" t="str">
        <f t="shared" si="14"/>
        <v>Upper</v>
      </c>
      <c r="AE82" s="8" t="str">
        <f t="shared" si="14"/>
        <v>Upper</v>
      </c>
      <c r="AF82" s="8" t="str">
        <f t="shared" si="14"/>
        <v>Upper</v>
      </c>
      <c r="AG82" s="8" t="str">
        <f t="shared" si="14"/>
        <v>Upper</v>
      </c>
      <c r="AH82" s="8" t="str">
        <f t="shared" si="14"/>
        <v>Upper</v>
      </c>
      <c r="AI82" s="8" t="str">
        <f t="shared" si="14"/>
        <v>Upper</v>
      </c>
      <c r="AJ82" s="8" t="str">
        <f t="shared" si="14"/>
        <v>Upper</v>
      </c>
    </row>
    <row r="83" spans="2:46">
      <c r="P83" s="8" t="s">
        <v>515</v>
      </c>
      <c r="AA83" s="8" t="str">
        <f t="shared" si="14"/>
        <v>Lower</v>
      </c>
      <c r="AB83" s="8" t="str">
        <f t="shared" si="14"/>
        <v>Lower</v>
      </c>
      <c r="AC83" s="8" t="str">
        <f t="shared" si="14"/>
        <v>Lower</v>
      </c>
      <c r="AD83" s="8" t="str">
        <f t="shared" si="14"/>
        <v>Lower</v>
      </c>
      <c r="AE83" s="8" t="str">
        <f t="shared" si="14"/>
        <v>Lower</v>
      </c>
      <c r="AF83" s="8" t="str">
        <f t="shared" si="14"/>
        <v>Lower</v>
      </c>
      <c r="AG83" s="8" t="str">
        <f t="shared" si="14"/>
        <v>Lower</v>
      </c>
      <c r="AH83" s="8" t="str">
        <f t="shared" si="14"/>
        <v>Lower</v>
      </c>
      <c r="AI83" s="8" t="str">
        <f t="shared" si="14"/>
        <v>Lower</v>
      </c>
      <c r="AJ83" s="8" t="str">
        <f t="shared" si="14"/>
        <v>Lower</v>
      </c>
    </row>
    <row r="84" spans="2:46">
      <c r="P84" s="8" t="s">
        <v>516</v>
      </c>
      <c r="AK84" s="8" t="str">
        <f t="shared" ref="AK84:AT85" si="15">AA82</f>
        <v>Upper</v>
      </c>
      <c r="AL84" s="8" t="str">
        <f t="shared" si="15"/>
        <v>Upper</v>
      </c>
      <c r="AM84" s="8" t="str">
        <f t="shared" si="15"/>
        <v>Upper</v>
      </c>
      <c r="AN84" s="8" t="str">
        <f t="shared" si="15"/>
        <v>Upper</v>
      </c>
      <c r="AO84" s="8" t="str">
        <f t="shared" si="15"/>
        <v>Upper</v>
      </c>
      <c r="AP84" s="8" t="str">
        <f t="shared" si="15"/>
        <v>Upper</v>
      </c>
      <c r="AQ84" s="8" t="str">
        <f t="shared" si="15"/>
        <v>Upper</v>
      </c>
      <c r="AR84" s="8" t="str">
        <f t="shared" si="15"/>
        <v>Upper</v>
      </c>
      <c r="AS84" s="8" t="str">
        <f t="shared" si="15"/>
        <v>Upper</v>
      </c>
      <c r="AT84" s="8" t="str">
        <f t="shared" si="15"/>
        <v>Upper</v>
      </c>
    </row>
    <row r="85" spans="2:46">
      <c r="P85" s="8" t="s">
        <v>517</v>
      </c>
      <c r="AK85" s="8" t="str">
        <f t="shared" si="15"/>
        <v>Lower</v>
      </c>
      <c r="AL85" s="8" t="str">
        <f t="shared" si="15"/>
        <v>Lower</v>
      </c>
      <c r="AM85" s="8" t="str">
        <f t="shared" si="15"/>
        <v>Lower</v>
      </c>
      <c r="AN85" s="8" t="str">
        <f t="shared" si="15"/>
        <v>Lower</v>
      </c>
      <c r="AO85" s="8" t="str">
        <f t="shared" si="15"/>
        <v>Lower</v>
      </c>
      <c r="AP85" s="8" t="str">
        <f t="shared" si="15"/>
        <v>Lower</v>
      </c>
      <c r="AQ85" s="8" t="str">
        <f t="shared" si="15"/>
        <v>Lower</v>
      </c>
      <c r="AR85" s="8" t="str">
        <f t="shared" si="15"/>
        <v>Lower</v>
      </c>
      <c r="AS85" s="8" t="str">
        <f t="shared" si="15"/>
        <v>Lower</v>
      </c>
      <c r="AT85" s="8" t="str">
        <f t="shared" si="15"/>
        <v>Lower</v>
      </c>
    </row>
    <row r="86" spans="2:46">
      <c r="P86" s="8" t="s">
        <v>518</v>
      </c>
      <c r="AA86" s="451" t="e">
        <f>Q40</f>
        <v>#VALUE!</v>
      </c>
      <c r="AB86" s="451" t="e">
        <f t="shared" ref="AB86:AJ86" si="16">AA86</f>
        <v>#VALUE!</v>
      </c>
      <c r="AC86" s="451" t="e">
        <f t="shared" si="16"/>
        <v>#VALUE!</v>
      </c>
      <c r="AD86" s="451" t="e">
        <f t="shared" si="16"/>
        <v>#VALUE!</v>
      </c>
      <c r="AE86" s="451" t="e">
        <f t="shared" si="16"/>
        <v>#VALUE!</v>
      </c>
      <c r="AF86" s="451" t="e">
        <f t="shared" si="16"/>
        <v>#VALUE!</v>
      </c>
      <c r="AG86" s="451" t="e">
        <f t="shared" si="16"/>
        <v>#VALUE!</v>
      </c>
      <c r="AH86" s="451" t="e">
        <f t="shared" si="16"/>
        <v>#VALUE!</v>
      </c>
      <c r="AI86" s="451" t="e">
        <f t="shared" si="16"/>
        <v>#VALUE!</v>
      </c>
      <c r="AJ86" s="451" t="e">
        <f t="shared" si="16"/>
        <v>#VALUE!</v>
      </c>
    </row>
    <row r="87" spans="2:46">
      <c r="P87" s="8" t="s">
        <v>519</v>
      </c>
      <c r="AK87" s="451" t="e">
        <f t="shared" ref="AK87:AT87" si="17">AA86</f>
        <v>#VALUE!</v>
      </c>
      <c r="AL87" s="451" t="e">
        <f t="shared" si="17"/>
        <v>#VALUE!</v>
      </c>
      <c r="AM87" s="451" t="e">
        <f t="shared" si="17"/>
        <v>#VALUE!</v>
      </c>
      <c r="AN87" s="451" t="e">
        <f t="shared" si="17"/>
        <v>#VALUE!</v>
      </c>
      <c r="AO87" s="451" t="e">
        <f t="shared" si="17"/>
        <v>#VALUE!</v>
      </c>
      <c r="AP87" s="451" t="e">
        <f t="shared" si="17"/>
        <v>#VALUE!</v>
      </c>
      <c r="AQ87" s="451" t="e">
        <f t="shared" si="17"/>
        <v>#VALUE!</v>
      </c>
      <c r="AR87" s="451" t="e">
        <f t="shared" si="17"/>
        <v>#VALUE!</v>
      </c>
      <c r="AS87" s="451" t="e">
        <f t="shared" si="17"/>
        <v>#VALUE!</v>
      </c>
      <c r="AT87" s="451" t="e">
        <f t="shared" si="17"/>
        <v>#VALUE!</v>
      </c>
    </row>
    <row r="94" spans="2:46">
      <c r="B94" s="8" t="s">
        <v>510</v>
      </c>
      <c r="D94" s="117"/>
      <c r="E94" s="117"/>
      <c r="F94" s="117"/>
      <c r="G94" s="117"/>
      <c r="H94" s="117"/>
      <c r="I94" s="117"/>
      <c r="J94" s="117"/>
      <c r="K94" s="117"/>
      <c r="L94" s="117"/>
      <c r="M94" s="117"/>
    </row>
    <row r="95" spans="2:46">
      <c r="D95" s="244"/>
      <c r="E95" s="244"/>
      <c r="F95" s="244"/>
      <c r="G95" s="244"/>
      <c r="H95" s="244"/>
      <c r="I95" s="244"/>
      <c r="J95" s="244"/>
      <c r="K95" s="244"/>
      <c r="L95" s="244"/>
      <c r="M95" s="244"/>
    </row>
    <row r="116" spans="2:26">
      <c r="B116" s="8" t="s">
        <v>510</v>
      </c>
      <c r="D116" s="117"/>
      <c r="E116" s="117"/>
      <c r="F116" s="117"/>
      <c r="G116" s="117"/>
      <c r="H116" s="117"/>
      <c r="I116" s="117"/>
      <c r="J116" s="117"/>
      <c r="K116" s="117"/>
      <c r="L116" s="117"/>
      <c r="M116" s="117"/>
    </row>
    <row r="117" spans="2:26">
      <c r="D117" s="244"/>
      <c r="E117" s="244"/>
      <c r="F117" s="244"/>
      <c r="G117" s="244"/>
      <c r="H117" s="244"/>
      <c r="I117" s="244"/>
      <c r="J117" s="244"/>
      <c r="K117" s="244"/>
      <c r="L117" s="244"/>
      <c r="M117" s="244"/>
    </row>
    <row r="125" spans="2:26">
      <c r="Q125" s="430"/>
      <c r="R125" s="430"/>
      <c r="S125" s="430"/>
      <c r="T125" s="430"/>
      <c r="U125" s="430"/>
      <c r="V125" s="430"/>
      <c r="W125" s="430"/>
      <c r="X125" s="430"/>
      <c r="Y125" s="430"/>
      <c r="Z125" s="430"/>
    </row>
    <row r="126" spans="2:26">
      <c r="Q126" s="430"/>
      <c r="R126" s="430"/>
      <c r="S126" s="430"/>
      <c r="T126" s="430"/>
      <c r="U126" s="430"/>
      <c r="V126" s="430"/>
      <c r="W126" s="430"/>
      <c r="X126" s="430"/>
      <c r="Y126" s="430"/>
      <c r="Z126" s="430"/>
    </row>
    <row r="127" spans="2:26">
      <c r="Q127" s="430"/>
      <c r="R127" s="430"/>
      <c r="S127" s="430"/>
      <c r="T127" s="430"/>
      <c r="U127" s="430"/>
      <c r="V127" s="430"/>
      <c r="W127" s="430"/>
      <c r="X127" s="430"/>
      <c r="Y127" s="430"/>
      <c r="Z127" s="430"/>
    </row>
    <row r="128" spans="2:26">
      <c r="Q128" s="430"/>
      <c r="R128" s="430"/>
      <c r="S128" s="430"/>
      <c r="T128" s="430"/>
      <c r="U128" s="430"/>
      <c r="V128" s="430"/>
      <c r="W128" s="430"/>
      <c r="X128" s="430"/>
      <c r="Y128" s="430"/>
      <c r="Z128" s="430"/>
    </row>
    <row r="129" spans="17:26">
      <c r="Q129" s="430"/>
      <c r="R129" s="430"/>
      <c r="S129" s="430"/>
      <c r="T129" s="430"/>
      <c r="U129" s="430"/>
      <c r="V129" s="430"/>
      <c r="W129" s="430"/>
      <c r="X129" s="430"/>
      <c r="Y129" s="430"/>
      <c r="Z129" s="430"/>
    </row>
    <row r="130" spans="17:26">
      <c r="Q130" s="430"/>
      <c r="R130" s="430"/>
      <c r="S130" s="430"/>
      <c r="T130" s="430"/>
      <c r="U130" s="430"/>
      <c r="V130" s="430"/>
      <c r="W130" s="430"/>
      <c r="X130" s="430"/>
      <c r="Y130" s="430"/>
      <c r="Z130" s="430"/>
    </row>
    <row r="131" spans="17:26">
      <c r="Q131" s="452"/>
      <c r="R131" s="452"/>
      <c r="S131" s="452"/>
      <c r="T131" s="452"/>
      <c r="U131" s="452"/>
      <c r="V131" s="452"/>
      <c r="W131" s="452"/>
      <c r="X131" s="452"/>
      <c r="Y131" s="452"/>
      <c r="Z131" s="452"/>
    </row>
    <row r="146" spans="2:13">
      <c r="B146" s="8" t="s">
        <v>510</v>
      </c>
      <c r="D146" s="117"/>
      <c r="E146" s="117"/>
      <c r="F146" s="117"/>
      <c r="G146" s="117"/>
      <c r="H146" s="117"/>
      <c r="I146" s="117"/>
      <c r="J146" s="117"/>
      <c r="K146" s="117"/>
      <c r="L146" s="117"/>
      <c r="M146" s="117"/>
    </row>
    <row r="147" spans="2:13">
      <c r="D147" s="244"/>
      <c r="E147" s="244"/>
      <c r="F147" s="244"/>
      <c r="G147" s="244"/>
      <c r="H147" s="244"/>
      <c r="I147" s="244"/>
      <c r="J147" s="244"/>
      <c r="K147" s="244"/>
      <c r="L147" s="244"/>
      <c r="M147" s="244"/>
    </row>
    <row r="161" spans="16:61">
      <c r="P161" s="8" t="s">
        <v>511</v>
      </c>
    </row>
    <row r="162" spans="16:61">
      <c r="U162" s="8" t="s">
        <v>465</v>
      </c>
      <c r="AD162" s="8" t="s">
        <v>466</v>
      </c>
      <c r="AM162" s="8" t="s">
        <v>467</v>
      </c>
      <c r="AV162" s="8" t="s">
        <v>468</v>
      </c>
      <c r="BE162" s="8" t="s">
        <v>469</v>
      </c>
    </row>
    <row r="163" spans="16:61">
      <c r="Q163" s="8" t="s">
        <v>520</v>
      </c>
      <c r="R163" s="8" t="s">
        <v>521</v>
      </c>
      <c r="S163" s="8" t="s">
        <v>522</v>
      </c>
      <c r="T163" s="8" t="s">
        <v>523</v>
      </c>
      <c r="U163" s="8" t="s">
        <v>524</v>
      </c>
      <c r="V163" s="8" t="s">
        <v>525</v>
      </c>
      <c r="W163" s="8" t="s">
        <v>526</v>
      </c>
      <c r="X163" s="8" t="s">
        <v>527</v>
      </c>
      <c r="Y163" s="8" t="s">
        <v>528</v>
      </c>
      <c r="Z163" s="8" t="s">
        <v>520</v>
      </c>
      <c r="AA163" s="8" t="s">
        <v>521</v>
      </c>
      <c r="AB163" s="8" t="s">
        <v>522</v>
      </c>
      <c r="AC163" s="8" t="s">
        <v>523</v>
      </c>
      <c r="AD163" s="8" t="s">
        <v>524</v>
      </c>
      <c r="AE163" s="8" t="s">
        <v>525</v>
      </c>
      <c r="AF163" s="8" t="s">
        <v>526</v>
      </c>
      <c r="AG163" s="8" t="s">
        <v>527</v>
      </c>
      <c r="AH163" s="8" t="s">
        <v>528</v>
      </c>
      <c r="AI163" s="8" t="s">
        <v>520</v>
      </c>
      <c r="AJ163" s="8" t="s">
        <v>521</v>
      </c>
      <c r="AK163" s="8" t="s">
        <v>522</v>
      </c>
      <c r="AL163" s="8" t="s">
        <v>523</v>
      </c>
      <c r="AM163" s="8" t="s">
        <v>524</v>
      </c>
      <c r="AN163" s="8" t="s">
        <v>525</v>
      </c>
      <c r="AO163" s="8" t="s">
        <v>526</v>
      </c>
      <c r="AP163" s="8" t="s">
        <v>527</v>
      </c>
      <c r="AQ163" s="8" t="s">
        <v>528</v>
      </c>
      <c r="AR163" s="8" t="s">
        <v>520</v>
      </c>
      <c r="AS163" s="8" t="s">
        <v>521</v>
      </c>
      <c r="AT163" s="8" t="s">
        <v>522</v>
      </c>
      <c r="AU163" s="8" t="s">
        <v>523</v>
      </c>
      <c r="AV163" s="8" t="s">
        <v>524</v>
      </c>
      <c r="AW163" s="8" t="s">
        <v>525</v>
      </c>
      <c r="AX163" s="8" t="s">
        <v>526</v>
      </c>
      <c r="AY163" s="8" t="s">
        <v>527</v>
      </c>
      <c r="AZ163" s="8" t="s">
        <v>528</v>
      </c>
      <c r="BA163" s="8" t="s">
        <v>520</v>
      </c>
      <c r="BB163" s="8" t="s">
        <v>521</v>
      </c>
      <c r="BC163" s="8" t="s">
        <v>522</v>
      </c>
      <c r="BD163" s="8" t="s">
        <v>523</v>
      </c>
      <c r="BE163" s="8" t="s">
        <v>524</v>
      </c>
      <c r="BF163" s="8" t="s">
        <v>525</v>
      </c>
      <c r="BG163" s="8" t="s">
        <v>526</v>
      </c>
      <c r="BH163" s="8" t="s">
        <v>527</v>
      </c>
      <c r="BI163" s="8" t="s">
        <v>528</v>
      </c>
    </row>
    <row r="164" spans="16:61">
      <c r="P164" s="18" t="s">
        <v>529</v>
      </c>
      <c r="Q164" s="430" t="str">
        <f>C13</f>
        <v/>
      </c>
      <c r="R164" s="430" t="str">
        <f>C14</f>
        <v/>
      </c>
      <c r="S164" s="430" t="str">
        <f>C15</f>
        <v/>
      </c>
      <c r="Z164" s="430" t="str">
        <f>D13</f>
        <v/>
      </c>
      <c r="AA164" s="430" t="str">
        <f>D14</f>
        <v/>
      </c>
      <c r="AB164" s="430" t="str">
        <f>D15</f>
        <v/>
      </c>
      <c r="AI164" s="430" t="str">
        <f>E13</f>
        <v/>
      </c>
      <c r="AJ164" s="430" t="str">
        <f>E14</f>
        <v/>
      </c>
      <c r="AK164" s="430" t="str">
        <f>E15</f>
        <v/>
      </c>
      <c r="AR164" s="430" t="str">
        <f>F13</f>
        <v/>
      </c>
      <c r="AS164" s="430" t="str">
        <f>F14</f>
        <v/>
      </c>
      <c r="AT164" s="430" t="str">
        <f>F15</f>
        <v/>
      </c>
      <c r="BA164" s="430" t="str">
        <f>G13</f>
        <v/>
      </c>
      <c r="BB164" s="430" t="str">
        <f>G14</f>
        <v/>
      </c>
      <c r="BC164" s="430" t="str">
        <f>G15</f>
        <v/>
      </c>
    </row>
    <row r="165" spans="16:61">
      <c r="P165" s="18" t="s">
        <v>530</v>
      </c>
      <c r="T165" s="430" t="str">
        <f>IF(C18&lt;&gt;"",C18,"")</f>
        <v/>
      </c>
      <c r="U165" s="430" t="str">
        <f>IF(C19&lt;&gt;"",C19,"")</f>
        <v/>
      </c>
      <c r="V165" s="430" t="str">
        <f>IF(C20&lt;&gt;"",C20,"")</f>
        <v/>
      </c>
      <c r="AC165" s="430" t="str">
        <f>IF(D18&lt;&gt;"",D18,"")</f>
        <v/>
      </c>
      <c r="AD165" s="430" t="str">
        <f>IF(D19&lt;&gt;"",D19,"")</f>
        <v/>
      </c>
      <c r="AE165" s="430" t="str">
        <f>IF(D20&lt;&gt;"",D20,"")</f>
        <v/>
      </c>
      <c r="AL165" s="430" t="str">
        <f>IF(E18&lt;&gt;"",E18,"")</f>
        <v/>
      </c>
      <c r="AM165" s="430" t="str">
        <f>IF(E19&lt;&gt;"",E19,"")</f>
        <v/>
      </c>
      <c r="AN165" s="430" t="str">
        <f>IF(E20&lt;&gt;"",E20,"")</f>
        <v/>
      </c>
      <c r="AU165" s="430" t="str">
        <f>IF(F18&lt;&gt;"",F18,"")</f>
        <v/>
      </c>
      <c r="AV165" s="430" t="str">
        <f>IF(F19&lt;&gt;"",F19,"")</f>
        <v/>
      </c>
      <c r="AW165" s="430" t="str">
        <f>IF(F20&lt;&gt;"",F20,"")</f>
        <v/>
      </c>
      <c r="BD165" s="430" t="str">
        <f>IF(G18&lt;&gt;"",G18,"")</f>
        <v/>
      </c>
      <c r="BE165" s="430" t="str">
        <f>IF(G19&lt;&gt;"",G19,"")</f>
        <v/>
      </c>
      <c r="BF165" s="430" t="str">
        <f>IF(G20&lt;&gt;"",G20,"")</f>
        <v/>
      </c>
    </row>
    <row r="166" spans="16:61">
      <c r="P166" s="18" t="s">
        <v>531</v>
      </c>
      <c r="W166" s="430" t="str">
        <f>IF(C23&lt;&gt;"",C23,"")</f>
        <v/>
      </c>
      <c r="X166" s="430" t="str">
        <f>IF(C24&lt;&gt;"",C24,"")</f>
        <v/>
      </c>
      <c r="Y166" s="430" t="str">
        <f>IF(C25&lt;&gt;"",C25,"")</f>
        <v/>
      </c>
      <c r="AF166" s="430" t="str">
        <f>IF(D23&lt;&gt;"",D23,"")</f>
        <v/>
      </c>
      <c r="AG166" s="430" t="str">
        <f>IF(D24&lt;&gt;"",D24,"")</f>
        <v/>
      </c>
      <c r="AH166" s="430" t="str">
        <f>IF(D25&lt;&gt;"",D25,"")</f>
        <v/>
      </c>
      <c r="AO166" s="430" t="str">
        <f>IF(E23&lt;&gt;"",E23,"")</f>
        <v/>
      </c>
      <c r="AP166" s="430" t="str">
        <f>IF(E24&lt;&gt;"",E24,"")</f>
        <v/>
      </c>
      <c r="AQ166" s="430" t="str">
        <f>IF(E25&lt;&gt;"",E25,"")</f>
        <v/>
      </c>
      <c r="AX166" s="430" t="str">
        <f>IF(F23&lt;&gt;"",F23,"")</f>
        <v/>
      </c>
      <c r="AY166" s="430" t="str">
        <f>IF(F24&lt;&gt;"",F24,"")</f>
        <v/>
      </c>
      <c r="AZ166" s="430" t="str">
        <f>IF(F25&lt;&gt;"",F25,"")</f>
        <v/>
      </c>
      <c r="BG166" s="430" t="str">
        <f>IF(G23&lt;&gt;"",G23,"")</f>
        <v/>
      </c>
      <c r="BH166" s="430" t="str">
        <f>IF(G24&lt;&gt;"",G24,"")</f>
        <v/>
      </c>
      <c r="BI166" s="430" t="str">
        <f>IF(G25&lt;&gt;"",G25,"")</f>
        <v/>
      </c>
    </row>
    <row r="168" spans="16:61">
      <c r="U168" s="8" t="s">
        <v>470</v>
      </c>
      <c r="AD168" s="8" t="s">
        <v>471</v>
      </c>
      <c r="AM168" s="8" t="s">
        <v>472</v>
      </c>
      <c r="AV168" s="8" t="s">
        <v>473</v>
      </c>
      <c r="BE168" s="8" t="s">
        <v>474</v>
      </c>
    </row>
    <row r="169" spans="16:61">
      <c r="Q169" s="8" t="s">
        <v>520</v>
      </c>
      <c r="R169" s="8" t="s">
        <v>521</v>
      </c>
      <c r="S169" s="8" t="s">
        <v>522</v>
      </c>
      <c r="T169" s="8" t="s">
        <v>523</v>
      </c>
      <c r="U169" s="8" t="s">
        <v>524</v>
      </c>
      <c r="V169" s="8" t="s">
        <v>525</v>
      </c>
      <c r="W169" s="8" t="s">
        <v>526</v>
      </c>
      <c r="X169" s="8" t="s">
        <v>527</v>
      </c>
      <c r="Y169" s="8" t="s">
        <v>528</v>
      </c>
      <c r="Z169" s="8" t="s">
        <v>520</v>
      </c>
      <c r="AA169" s="8" t="s">
        <v>521</v>
      </c>
      <c r="AB169" s="8" t="s">
        <v>522</v>
      </c>
      <c r="AC169" s="8" t="s">
        <v>523</v>
      </c>
      <c r="AD169" s="8" t="s">
        <v>524</v>
      </c>
      <c r="AE169" s="8" t="s">
        <v>525</v>
      </c>
      <c r="AF169" s="8" t="s">
        <v>526</v>
      </c>
      <c r="AG169" s="8" t="s">
        <v>527</v>
      </c>
      <c r="AH169" s="8" t="s">
        <v>528</v>
      </c>
      <c r="AI169" s="8" t="s">
        <v>520</v>
      </c>
      <c r="AJ169" s="8" t="s">
        <v>521</v>
      </c>
      <c r="AK169" s="8" t="s">
        <v>522</v>
      </c>
      <c r="AL169" s="8" t="s">
        <v>523</v>
      </c>
      <c r="AM169" s="8" t="s">
        <v>524</v>
      </c>
      <c r="AN169" s="8" t="s">
        <v>525</v>
      </c>
      <c r="AO169" s="8" t="s">
        <v>526</v>
      </c>
      <c r="AP169" s="8" t="s">
        <v>527</v>
      </c>
      <c r="AQ169" s="8" t="s">
        <v>528</v>
      </c>
      <c r="AR169" s="8" t="s">
        <v>520</v>
      </c>
      <c r="AS169" s="8" t="s">
        <v>521</v>
      </c>
      <c r="AT169" s="8" t="s">
        <v>522</v>
      </c>
      <c r="AU169" s="8" t="s">
        <v>523</v>
      </c>
      <c r="AV169" s="8" t="s">
        <v>524</v>
      </c>
      <c r="AW169" s="8" t="s">
        <v>525</v>
      </c>
      <c r="AX169" s="8" t="s">
        <v>526</v>
      </c>
      <c r="AY169" s="8" t="s">
        <v>527</v>
      </c>
      <c r="AZ169" s="8" t="s">
        <v>528</v>
      </c>
      <c r="BA169" s="8" t="s">
        <v>520</v>
      </c>
      <c r="BB169" s="8" t="s">
        <v>521</v>
      </c>
      <c r="BC169" s="8" t="s">
        <v>522</v>
      </c>
      <c r="BD169" s="8" t="s">
        <v>523</v>
      </c>
      <c r="BE169" s="8" t="s">
        <v>524</v>
      </c>
      <c r="BF169" s="8" t="s">
        <v>525</v>
      </c>
      <c r="BG169" s="8" t="s">
        <v>526</v>
      </c>
      <c r="BH169" s="8" t="s">
        <v>527</v>
      </c>
      <c r="BI169" s="8" t="s">
        <v>528</v>
      </c>
    </row>
    <row r="170" spans="16:61">
      <c r="P170" s="18" t="s">
        <v>529</v>
      </c>
      <c r="Q170" s="430" t="str">
        <f>H13</f>
        <v/>
      </c>
      <c r="R170" s="430" t="str">
        <f>H14</f>
        <v/>
      </c>
      <c r="S170" s="430" t="str">
        <f>H15</f>
        <v/>
      </c>
      <c r="Z170" s="430" t="str">
        <f>I13</f>
        <v/>
      </c>
      <c r="AA170" s="430" t="str">
        <f>I14</f>
        <v/>
      </c>
      <c r="AB170" s="430" t="str">
        <f>I15</f>
        <v/>
      </c>
      <c r="AI170" s="430" t="str">
        <f>J13</f>
        <v/>
      </c>
      <c r="AJ170" s="430" t="str">
        <f>J14</f>
        <v/>
      </c>
      <c r="AK170" s="430" t="str">
        <f>J15</f>
        <v/>
      </c>
      <c r="AR170" s="430" t="str">
        <f>K13</f>
        <v/>
      </c>
      <c r="AS170" s="430" t="str">
        <f>K14</f>
        <v/>
      </c>
      <c r="AT170" s="430" t="str">
        <f>K15</f>
        <v/>
      </c>
      <c r="BA170" s="430" t="str">
        <f>L13</f>
        <v/>
      </c>
      <c r="BB170" s="430" t="str">
        <f>L14</f>
        <v/>
      </c>
      <c r="BC170" s="430" t="str">
        <f>L15</f>
        <v/>
      </c>
    </row>
    <row r="171" spans="16:61">
      <c r="P171" s="18" t="s">
        <v>530</v>
      </c>
      <c r="T171" s="430" t="str">
        <f>IF(H18&lt;&gt;"",H18,"")</f>
        <v/>
      </c>
      <c r="U171" s="430" t="str">
        <f>IF(H19&lt;&gt;"",H19,"")</f>
        <v/>
      </c>
      <c r="V171" s="430" t="str">
        <f>IF(H20&lt;&gt;"",H20,"")</f>
        <v/>
      </c>
      <c r="AC171" s="430" t="str">
        <f>IF(I18&lt;&gt;"",I18,"")</f>
        <v/>
      </c>
      <c r="AD171" s="430" t="str">
        <f>IF(I19&lt;&gt;"",I19,"")</f>
        <v/>
      </c>
      <c r="AE171" s="430" t="str">
        <f>IF(I20&lt;&gt;"",I20,"")</f>
        <v/>
      </c>
      <c r="AL171" s="430" t="str">
        <f>IF(J18&lt;&gt;"",J18,"")</f>
        <v/>
      </c>
      <c r="AM171" s="430" t="str">
        <f>IF(J19&lt;&gt;"",J19,"")</f>
        <v/>
      </c>
      <c r="AN171" s="430" t="str">
        <f>IF(J20&lt;&gt;"",J20,"")</f>
        <v/>
      </c>
      <c r="AU171" s="430" t="str">
        <f>IF(K18&lt;&gt;"",K18,"")</f>
        <v/>
      </c>
      <c r="AV171" s="430" t="str">
        <f>IF(K19&lt;&gt;"",K19,"")</f>
        <v/>
      </c>
      <c r="AW171" s="430" t="str">
        <f>IF(K20&lt;&gt;"",K20,"")</f>
        <v/>
      </c>
      <c r="BD171" s="430" t="str">
        <f>IF(L18&lt;&gt;"",L18,"")</f>
        <v/>
      </c>
      <c r="BE171" s="430" t="str">
        <f>IF(L19&lt;&gt;"",L19,"")</f>
        <v/>
      </c>
      <c r="BF171" s="430" t="str">
        <f>IF(L20&lt;&gt;"",L20,"")</f>
        <v/>
      </c>
    </row>
    <row r="172" spans="16:61">
      <c r="P172" s="18" t="s">
        <v>531</v>
      </c>
      <c r="W172" s="430" t="str">
        <f>IF(H23&lt;&gt;"",H23,"")</f>
        <v/>
      </c>
      <c r="X172" s="430" t="str">
        <f>IF(H24&lt;&gt;"",H24,"")</f>
        <v/>
      </c>
      <c r="Y172" s="430" t="str">
        <f>IF(H25&lt;&gt;"",H25,"")</f>
        <v/>
      </c>
      <c r="AF172" s="430" t="str">
        <f>IF(I23&lt;&gt;"",I23,"")</f>
        <v/>
      </c>
      <c r="AG172" s="430" t="str">
        <f>IF(I24&lt;&gt;"",I24,"")</f>
        <v/>
      </c>
      <c r="AH172" s="430" t="str">
        <f>IF(I25&lt;&gt;"",I25,"")</f>
        <v/>
      </c>
      <c r="AO172" s="430" t="str">
        <f>IF(J23&lt;&gt;"",J23,"")</f>
        <v/>
      </c>
      <c r="AP172" s="430" t="str">
        <f>IF(J24&lt;&gt;"",J24,"")</f>
        <v/>
      </c>
      <c r="AQ172" s="430" t="str">
        <f>IF(J25&lt;&gt;"",J25,"")</f>
        <v/>
      </c>
      <c r="AX172" s="430" t="str">
        <f>IF(K23&lt;&gt;"",K23,"")</f>
        <v/>
      </c>
      <c r="AY172" s="430" t="str">
        <f>IF(K24&lt;&gt;"",K24,"")</f>
        <v/>
      </c>
      <c r="AZ172" s="430" t="str">
        <f>IF(K25&lt;&gt;"",K25,"")</f>
        <v/>
      </c>
      <c r="BG172" s="430" t="str">
        <f>IF(L23&lt;&gt;"",L23,"")</f>
        <v/>
      </c>
      <c r="BH172" s="430" t="str">
        <f>IF(L24&lt;&gt;"",L24,"")</f>
        <v/>
      </c>
      <c r="BI172" s="430" t="str">
        <f>IF(L25&lt;&gt;"",L25,"")</f>
        <v/>
      </c>
    </row>
    <row r="199" spans="2:27">
      <c r="B199" s="8" t="s">
        <v>510</v>
      </c>
      <c r="D199" s="117"/>
      <c r="E199" s="117"/>
      <c r="F199" s="117"/>
      <c r="G199" s="117"/>
      <c r="H199" s="117"/>
      <c r="I199" s="117"/>
      <c r="J199" s="117"/>
      <c r="K199" s="117"/>
      <c r="L199" s="117"/>
      <c r="M199" s="117"/>
    </row>
    <row r="200" spans="2:27">
      <c r="D200" s="244"/>
      <c r="E200" s="244"/>
      <c r="F200" s="244"/>
      <c r="G200" s="244"/>
      <c r="H200" s="244"/>
      <c r="I200" s="244"/>
      <c r="J200" s="244"/>
      <c r="K200" s="244"/>
      <c r="L200" s="244"/>
      <c r="M200" s="244"/>
    </row>
    <row r="205" spans="2:27">
      <c r="P205" s="8" t="s">
        <v>511</v>
      </c>
    </row>
    <row r="206" spans="2:27">
      <c r="R206" s="372">
        <v>1</v>
      </c>
      <c r="S206" s="372">
        <v>2</v>
      </c>
      <c r="T206" s="372">
        <v>3</v>
      </c>
      <c r="U206" s="372">
        <v>4</v>
      </c>
      <c r="V206" s="372">
        <v>5</v>
      </c>
      <c r="W206" s="372">
        <v>6</v>
      </c>
      <c r="X206" s="372">
        <v>7</v>
      </c>
      <c r="Y206" s="372">
        <v>8</v>
      </c>
      <c r="Z206" s="372">
        <v>9</v>
      </c>
      <c r="AA206" s="372">
        <v>10</v>
      </c>
    </row>
    <row r="207" spans="2:27">
      <c r="P207" s="8" t="s">
        <v>475</v>
      </c>
      <c r="Q207" s="8" t="s">
        <v>532</v>
      </c>
      <c r="R207" s="430" t="str">
        <f t="shared" ref="R207:AA207" si="18">IF(C13&lt;&gt;"",MAX(C13:C15),"")</f>
        <v/>
      </c>
      <c r="S207" s="430" t="str">
        <f t="shared" si="18"/>
        <v/>
      </c>
      <c r="T207" s="430" t="str">
        <f t="shared" si="18"/>
        <v/>
      </c>
      <c r="U207" s="430" t="str">
        <f t="shared" si="18"/>
        <v/>
      </c>
      <c r="V207" s="430" t="str">
        <f t="shared" si="18"/>
        <v/>
      </c>
      <c r="W207" s="430" t="str">
        <f t="shared" si="18"/>
        <v/>
      </c>
      <c r="X207" s="430" t="str">
        <f t="shared" si="18"/>
        <v/>
      </c>
      <c r="Y207" s="430" t="str">
        <f t="shared" si="18"/>
        <v/>
      </c>
      <c r="Z207" s="430" t="str">
        <f t="shared" si="18"/>
        <v/>
      </c>
      <c r="AA207" s="430" t="str">
        <f t="shared" si="18"/>
        <v/>
      </c>
    </row>
    <row r="208" spans="2:27">
      <c r="Q208" s="290" t="s">
        <v>533</v>
      </c>
      <c r="R208" s="432" t="str">
        <f t="shared" ref="R208:AA208" si="19">IF(C16&lt;&gt;"",R207-C16,"")</f>
        <v/>
      </c>
      <c r="S208" s="432" t="str">
        <f t="shared" si="19"/>
        <v/>
      </c>
      <c r="T208" s="432" t="str">
        <f t="shared" si="19"/>
        <v/>
      </c>
      <c r="U208" s="432" t="str">
        <f t="shared" si="19"/>
        <v/>
      </c>
      <c r="V208" s="432" t="str">
        <f t="shared" si="19"/>
        <v/>
      </c>
      <c r="W208" s="432" t="str">
        <f t="shared" si="19"/>
        <v/>
      </c>
      <c r="X208" s="432" t="str">
        <f t="shared" si="19"/>
        <v/>
      </c>
      <c r="Y208" s="432" t="str">
        <f t="shared" si="19"/>
        <v/>
      </c>
      <c r="Z208" s="432" t="str">
        <f t="shared" si="19"/>
        <v/>
      </c>
      <c r="AA208" s="432" t="str">
        <f t="shared" si="19"/>
        <v/>
      </c>
    </row>
    <row r="209" spans="16:27">
      <c r="Q209" s="8" t="s">
        <v>534</v>
      </c>
      <c r="R209" s="430" t="str">
        <f t="shared" ref="R209:AA209" si="20">IF(C13&lt;&gt;"",MIN(C13:C15),"")</f>
        <v/>
      </c>
      <c r="S209" s="430" t="str">
        <f t="shared" si="20"/>
        <v/>
      </c>
      <c r="T209" s="430" t="str">
        <f t="shared" si="20"/>
        <v/>
      </c>
      <c r="U209" s="430" t="str">
        <f t="shared" si="20"/>
        <v/>
      </c>
      <c r="V209" s="430" t="str">
        <f t="shared" si="20"/>
        <v/>
      </c>
      <c r="W209" s="430" t="str">
        <f t="shared" si="20"/>
        <v/>
      </c>
      <c r="X209" s="430" t="str">
        <f t="shared" si="20"/>
        <v/>
      </c>
      <c r="Y209" s="430" t="str">
        <f t="shared" si="20"/>
        <v/>
      </c>
      <c r="Z209" s="430" t="str">
        <f t="shared" si="20"/>
        <v/>
      </c>
      <c r="AA209" s="430" t="str">
        <f t="shared" si="20"/>
        <v/>
      </c>
    </row>
    <row r="210" spans="16:27">
      <c r="Q210" s="290" t="s">
        <v>400</v>
      </c>
      <c r="R210" s="432" t="str">
        <f t="shared" ref="R210:AA210" si="21">IF(C16&lt;&gt;"",C16-R209,"")</f>
        <v/>
      </c>
      <c r="S210" s="432" t="str">
        <f t="shared" si="21"/>
        <v/>
      </c>
      <c r="T210" s="432" t="str">
        <f t="shared" si="21"/>
        <v/>
      </c>
      <c r="U210" s="432" t="str">
        <f t="shared" si="21"/>
        <v/>
      </c>
      <c r="V210" s="432" t="str">
        <f t="shared" si="21"/>
        <v/>
      </c>
      <c r="W210" s="432" t="str">
        <f t="shared" si="21"/>
        <v/>
      </c>
      <c r="X210" s="432" t="str">
        <f t="shared" si="21"/>
        <v/>
      </c>
      <c r="Y210" s="432" t="str">
        <f t="shared" si="21"/>
        <v/>
      </c>
      <c r="Z210" s="432" t="str">
        <f t="shared" si="21"/>
        <v/>
      </c>
      <c r="AA210" s="432" t="str">
        <f t="shared" si="21"/>
        <v/>
      </c>
    </row>
    <row r="211" spans="16:27">
      <c r="P211" s="8" t="s">
        <v>480</v>
      </c>
      <c r="Q211" s="8" t="s">
        <v>532</v>
      </c>
      <c r="R211" s="430" t="str">
        <f t="shared" ref="R211:AA211" si="22">IF(C18&lt;&gt;"",MAX(C18:C20),"")</f>
        <v/>
      </c>
      <c r="S211" s="430" t="str">
        <f t="shared" si="22"/>
        <v/>
      </c>
      <c r="T211" s="430" t="str">
        <f t="shared" si="22"/>
        <v/>
      </c>
      <c r="U211" s="430" t="str">
        <f t="shared" si="22"/>
        <v/>
      </c>
      <c r="V211" s="430" t="str">
        <f t="shared" si="22"/>
        <v/>
      </c>
      <c r="W211" s="430" t="str">
        <f t="shared" si="22"/>
        <v/>
      </c>
      <c r="X211" s="430" t="str">
        <f t="shared" si="22"/>
        <v/>
      </c>
      <c r="Y211" s="430" t="str">
        <f t="shared" si="22"/>
        <v/>
      </c>
      <c r="Z211" s="430" t="str">
        <f t="shared" si="22"/>
        <v/>
      </c>
      <c r="AA211" s="430" t="str">
        <f t="shared" si="22"/>
        <v/>
      </c>
    </row>
    <row r="212" spans="16:27">
      <c r="Q212" s="290" t="s">
        <v>533</v>
      </c>
      <c r="R212" s="432" t="str">
        <f t="shared" ref="R212:AA212" si="23">IF(C21&lt;&gt;"",R211-C21,"")</f>
        <v/>
      </c>
      <c r="S212" s="432" t="str">
        <f t="shared" si="23"/>
        <v/>
      </c>
      <c r="T212" s="432" t="str">
        <f t="shared" si="23"/>
        <v/>
      </c>
      <c r="U212" s="432" t="str">
        <f t="shared" si="23"/>
        <v/>
      </c>
      <c r="V212" s="432" t="str">
        <f t="shared" si="23"/>
        <v/>
      </c>
      <c r="W212" s="432" t="str">
        <f t="shared" si="23"/>
        <v/>
      </c>
      <c r="X212" s="432" t="str">
        <f t="shared" si="23"/>
        <v/>
      </c>
      <c r="Y212" s="432" t="str">
        <f t="shared" si="23"/>
        <v/>
      </c>
      <c r="Z212" s="432" t="str">
        <f t="shared" si="23"/>
        <v/>
      </c>
      <c r="AA212" s="432" t="str">
        <f t="shared" si="23"/>
        <v/>
      </c>
    </row>
    <row r="213" spans="16:27">
      <c r="Q213" s="8" t="s">
        <v>534</v>
      </c>
      <c r="R213" s="430" t="str">
        <f t="shared" ref="R213:AA213" si="24">IF(C18&lt;&gt;"",MIN(C18:C20),"")</f>
        <v/>
      </c>
      <c r="S213" s="430" t="str">
        <f t="shared" si="24"/>
        <v/>
      </c>
      <c r="T213" s="430" t="str">
        <f t="shared" si="24"/>
        <v/>
      </c>
      <c r="U213" s="430" t="str">
        <f t="shared" si="24"/>
        <v/>
      </c>
      <c r="V213" s="430" t="str">
        <f t="shared" si="24"/>
        <v/>
      </c>
      <c r="W213" s="430" t="str">
        <f t="shared" si="24"/>
        <v/>
      </c>
      <c r="X213" s="430" t="str">
        <f t="shared" si="24"/>
        <v/>
      </c>
      <c r="Y213" s="430" t="str">
        <f t="shared" si="24"/>
        <v/>
      </c>
      <c r="Z213" s="430" t="str">
        <f t="shared" si="24"/>
        <v/>
      </c>
      <c r="AA213" s="430" t="str">
        <f t="shared" si="24"/>
        <v/>
      </c>
    </row>
    <row r="214" spans="16:27">
      <c r="Q214" s="290" t="s">
        <v>400</v>
      </c>
      <c r="R214" s="432" t="str">
        <f t="shared" ref="R214:AA214" si="25">IF(C21&lt;&gt;"",C21-R213,"")</f>
        <v/>
      </c>
      <c r="S214" s="432" t="str">
        <f t="shared" si="25"/>
        <v/>
      </c>
      <c r="T214" s="432" t="str">
        <f t="shared" si="25"/>
        <v/>
      </c>
      <c r="U214" s="432" t="str">
        <f t="shared" si="25"/>
        <v/>
      </c>
      <c r="V214" s="432" t="str">
        <f t="shared" si="25"/>
        <v/>
      </c>
      <c r="W214" s="432" t="str">
        <f t="shared" si="25"/>
        <v/>
      </c>
      <c r="X214" s="432" t="str">
        <f t="shared" si="25"/>
        <v/>
      </c>
      <c r="Y214" s="432" t="str">
        <f t="shared" si="25"/>
        <v/>
      </c>
      <c r="Z214" s="432" t="str">
        <f t="shared" si="25"/>
        <v/>
      </c>
      <c r="AA214" s="432" t="str">
        <f t="shared" si="25"/>
        <v/>
      </c>
    </row>
    <row r="215" spans="16:27">
      <c r="P215" s="8" t="s">
        <v>483</v>
      </c>
      <c r="Q215" s="8" t="s">
        <v>532</v>
      </c>
      <c r="R215" s="430" t="str">
        <f t="shared" ref="R215:AA215" si="26">IF(C23&lt;&gt;"",MAX(C23:C25),"")</f>
        <v/>
      </c>
      <c r="S215" s="430" t="str">
        <f t="shared" si="26"/>
        <v/>
      </c>
      <c r="T215" s="430" t="str">
        <f t="shared" si="26"/>
        <v/>
      </c>
      <c r="U215" s="430" t="str">
        <f t="shared" si="26"/>
        <v/>
      </c>
      <c r="V215" s="430" t="str">
        <f t="shared" si="26"/>
        <v/>
      </c>
      <c r="W215" s="430" t="str">
        <f t="shared" si="26"/>
        <v/>
      </c>
      <c r="X215" s="430" t="str">
        <f t="shared" si="26"/>
        <v/>
      </c>
      <c r="Y215" s="430" t="str">
        <f t="shared" si="26"/>
        <v/>
      </c>
      <c r="Z215" s="430" t="str">
        <f t="shared" si="26"/>
        <v/>
      </c>
      <c r="AA215" s="430" t="str">
        <f t="shared" si="26"/>
        <v/>
      </c>
    </row>
    <row r="216" spans="16:27">
      <c r="Q216" s="290" t="s">
        <v>533</v>
      </c>
      <c r="R216" s="432" t="str">
        <f t="shared" ref="R216:AA216" si="27">IF(C26&lt;&gt;"",R215-C26,"")</f>
        <v/>
      </c>
      <c r="S216" s="432" t="str">
        <f t="shared" si="27"/>
        <v/>
      </c>
      <c r="T216" s="432" t="str">
        <f t="shared" si="27"/>
        <v/>
      </c>
      <c r="U216" s="432" t="str">
        <f t="shared" si="27"/>
        <v/>
      </c>
      <c r="V216" s="432" t="str">
        <f t="shared" si="27"/>
        <v/>
      </c>
      <c r="W216" s="432" t="str">
        <f t="shared" si="27"/>
        <v/>
      </c>
      <c r="X216" s="432" t="str">
        <f t="shared" si="27"/>
        <v/>
      </c>
      <c r="Y216" s="432" t="str">
        <f t="shared" si="27"/>
        <v/>
      </c>
      <c r="Z216" s="432" t="str">
        <f t="shared" si="27"/>
        <v/>
      </c>
      <c r="AA216" s="432" t="str">
        <f t="shared" si="27"/>
        <v/>
      </c>
    </row>
    <row r="217" spans="16:27">
      <c r="Q217" s="8" t="s">
        <v>534</v>
      </c>
      <c r="R217" s="430" t="str">
        <f t="shared" ref="R217:AA217" si="28">IF(C23&lt;&gt;"",MIN(C23:C25),"")</f>
        <v/>
      </c>
      <c r="S217" s="430" t="str">
        <f t="shared" si="28"/>
        <v/>
      </c>
      <c r="T217" s="430" t="str">
        <f t="shared" si="28"/>
        <v/>
      </c>
      <c r="U217" s="430" t="str">
        <f t="shared" si="28"/>
        <v/>
      </c>
      <c r="V217" s="430" t="str">
        <f t="shared" si="28"/>
        <v/>
      </c>
      <c r="W217" s="430" t="str">
        <f t="shared" si="28"/>
        <v/>
      </c>
      <c r="X217" s="430" t="str">
        <f t="shared" si="28"/>
        <v/>
      </c>
      <c r="Y217" s="430" t="str">
        <f t="shared" si="28"/>
        <v/>
      </c>
      <c r="Z217" s="430" t="str">
        <f t="shared" si="28"/>
        <v/>
      </c>
      <c r="AA217" s="430" t="str">
        <f t="shared" si="28"/>
        <v/>
      </c>
    </row>
    <row r="218" spans="16:27">
      <c r="Q218" s="290" t="s">
        <v>400</v>
      </c>
      <c r="R218" s="432" t="str">
        <f t="shared" ref="R218:AA218" si="29">IF(C26&lt;&gt;"",C26-R217,"")</f>
        <v/>
      </c>
      <c r="S218" s="432" t="str">
        <f t="shared" si="29"/>
        <v/>
      </c>
      <c r="T218" s="432" t="str">
        <f t="shared" si="29"/>
        <v/>
      </c>
      <c r="U218" s="432" t="str">
        <f t="shared" si="29"/>
        <v/>
      </c>
      <c r="V218" s="432" t="str">
        <f t="shared" si="29"/>
        <v/>
      </c>
      <c r="W218" s="432" t="str">
        <f t="shared" si="29"/>
        <v/>
      </c>
      <c r="X218" s="432" t="str">
        <f t="shared" si="29"/>
        <v/>
      </c>
      <c r="Y218" s="432" t="str">
        <f t="shared" si="29"/>
        <v/>
      </c>
      <c r="Z218" s="432" t="str">
        <f t="shared" si="29"/>
        <v/>
      </c>
      <c r="AA218" s="432" t="str">
        <f t="shared" si="29"/>
        <v/>
      </c>
    </row>
    <row r="244" spans="2:61">
      <c r="B244" s="8" t="s">
        <v>510</v>
      </c>
      <c r="D244" s="117"/>
      <c r="E244" s="117"/>
      <c r="F244" s="117"/>
      <c r="G244" s="117"/>
      <c r="H244" s="117"/>
      <c r="I244" s="117"/>
      <c r="J244" s="117"/>
      <c r="K244" s="117"/>
      <c r="L244" s="117"/>
      <c r="M244" s="117"/>
    </row>
    <row r="245" spans="2:61">
      <c r="D245" s="244"/>
      <c r="E245" s="244"/>
      <c r="F245" s="244"/>
      <c r="G245" s="244"/>
      <c r="H245" s="244"/>
      <c r="I245" s="244"/>
      <c r="J245" s="244"/>
      <c r="K245" s="244"/>
      <c r="L245" s="244"/>
      <c r="M245" s="244"/>
    </row>
    <row r="248" spans="2:61">
      <c r="P248" s="8" t="s">
        <v>511</v>
      </c>
    </row>
    <row r="249" spans="2:61">
      <c r="U249" s="8" t="s">
        <v>465</v>
      </c>
      <c r="AD249" s="8" t="s">
        <v>466</v>
      </c>
      <c r="AM249" s="8" t="s">
        <v>467</v>
      </c>
      <c r="AV249" s="8" t="s">
        <v>468</v>
      </c>
      <c r="BE249" s="8" t="s">
        <v>469</v>
      </c>
    </row>
    <row r="250" spans="2:61">
      <c r="Q250" s="8" t="s">
        <v>520</v>
      </c>
      <c r="R250" s="8" t="s">
        <v>521</v>
      </c>
      <c r="S250" s="8" t="s">
        <v>522</v>
      </c>
      <c r="T250" s="8" t="s">
        <v>523</v>
      </c>
      <c r="U250" s="8" t="s">
        <v>524</v>
      </c>
      <c r="V250" s="8" t="s">
        <v>525</v>
      </c>
      <c r="W250" s="8" t="s">
        <v>526</v>
      </c>
      <c r="X250" s="8" t="s">
        <v>527</v>
      </c>
      <c r="Y250" s="8" t="s">
        <v>528</v>
      </c>
      <c r="Z250" s="8" t="s">
        <v>520</v>
      </c>
      <c r="AA250" s="8" t="s">
        <v>521</v>
      </c>
      <c r="AB250" s="8" t="s">
        <v>522</v>
      </c>
      <c r="AC250" s="8" t="s">
        <v>523</v>
      </c>
      <c r="AD250" s="8" t="s">
        <v>524</v>
      </c>
      <c r="AE250" s="8" t="s">
        <v>525</v>
      </c>
      <c r="AF250" s="8" t="s">
        <v>526</v>
      </c>
      <c r="AG250" s="8" t="s">
        <v>527</v>
      </c>
      <c r="AH250" s="8" t="s">
        <v>528</v>
      </c>
      <c r="AI250" s="8" t="s">
        <v>520</v>
      </c>
      <c r="AJ250" s="8" t="s">
        <v>521</v>
      </c>
      <c r="AK250" s="8" t="s">
        <v>522</v>
      </c>
      <c r="AL250" s="8" t="s">
        <v>523</v>
      </c>
      <c r="AM250" s="8" t="s">
        <v>524</v>
      </c>
      <c r="AN250" s="8" t="s">
        <v>525</v>
      </c>
      <c r="AO250" s="8" t="s">
        <v>526</v>
      </c>
      <c r="AP250" s="8" t="s">
        <v>527</v>
      </c>
      <c r="AQ250" s="8" t="s">
        <v>528</v>
      </c>
      <c r="AR250" s="8" t="s">
        <v>520</v>
      </c>
      <c r="AS250" s="8" t="s">
        <v>521</v>
      </c>
      <c r="AT250" s="8" t="s">
        <v>522</v>
      </c>
      <c r="AU250" s="8" t="s">
        <v>523</v>
      </c>
      <c r="AV250" s="8" t="s">
        <v>524</v>
      </c>
      <c r="AW250" s="8" t="s">
        <v>525</v>
      </c>
      <c r="AX250" s="8" t="s">
        <v>526</v>
      </c>
      <c r="AY250" s="8" t="s">
        <v>527</v>
      </c>
      <c r="AZ250" s="8" t="s">
        <v>528</v>
      </c>
      <c r="BA250" s="8" t="s">
        <v>520</v>
      </c>
      <c r="BB250" s="8" t="s">
        <v>521</v>
      </c>
      <c r="BC250" s="8" t="s">
        <v>522</v>
      </c>
      <c r="BD250" s="8" t="s">
        <v>523</v>
      </c>
      <c r="BE250" s="8" t="s">
        <v>524</v>
      </c>
      <c r="BF250" s="8" t="s">
        <v>525</v>
      </c>
      <c r="BG250" s="8" t="s">
        <v>526</v>
      </c>
      <c r="BH250" s="8" t="s">
        <v>527</v>
      </c>
      <c r="BI250" s="8" t="s">
        <v>528</v>
      </c>
    </row>
    <row r="251" spans="2:61">
      <c r="P251" s="18" t="s">
        <v>529</v>
      </c>
      <c r="Q251" s="290" t="str">
        <f>IF(C13&lt;&gt;"",C13-C29,"")</f>
        <v/>
      </c>
      <c r="R251" s="8" t="str">
        <f>IF(C14&lt;&gt;"",C14-C29,"")</f>
        <v/>
      </c>
      <c r="S251" s="8" t="str">
        <f>IF(C15&lt;&gt;"",C15-C29,"")</f>
        <v/>
      </c>
      <c r="Z251" s="8" t="str">
        <f>IF(D13&lt;&gt;"",D13-D29,"")</f>
        <v/>
      </c>
      <c r="AA251" s="8" t="str">
        <f>IF(D14&lt;&gt;"",D14-D29,"")</f>
        <v/>
      </c>
      <c r="AB251" s="8" t="str">
        <f>IF(D15&lt;&gt;"",D15-D29,"")</f>
        <v/>
      </c>
      <c r="AI251" s="8" t="str">
        <f>IF(E13&lt;&gt;"",E13-E29,"")</f>
        <v/>
      </c>
      <c r="AJ251" s="8" t="str">
        <f>IF(E14&lt;&gt;"",E14-E29,"")</f>
        <v/>
      </c>
      <c r="AK251" s="8" t="str">
        <f>IF(E15&lt;&gt;"",E15-E29,"")</f>
        <v/>
      </c>
      <c r="AR251" s="8" t="str">
        <f>IF(F13&lt;&gt;"",F13-F29,"")</f>
        <v/>
      </c>
      <c r="AS251" s="8" t="str">
        <f>IF(F14&lt;&gt;"",F14-F29,"")</f>
        <v/>
      </c>
      <c r="AT251" s="8" t="str">
        <f>IF(F15&lt;&gt;"",F15-F29,"")</f>
        <v/>
      </c>
      <c r="BA251" s="8" t="str">
        <f>IF(G13&lt;&gt;"",G13-G29,"")</f>
        <v/>
      </c>
      <c r="BB251" s="8" t="str">
        <f>IF(G14&lt;&gt;"",G14-G29,"")</f>
        <v/>
      </c>
      <c r="BC251" s="8" t="str">
        <f>IF(G15&lt;&gt;"",G15-G29,"")</f>
        <v/>
      </c>
    </row>
    <row r="252" spans="2:61">
      <c r="P252" s="18" t="s">
        <v>530</v>
      </c>
      <c r="T252" s="290" t="str">
        <f>IF(C18&lt;&gt;"",C18-C29,"")</f>
        <v/>
      </c>
      <c r="U252" s="290" t="str">
        <f>IF(C19&lt;&gt;"",C19-C29,"")</f>
        <v/>
      </c>
      <c r="V252" s="290" t="str">
        <f>IF(C20&lt;&gt;"",C20-C29,"")</f>
        <v/>
      </c>
      <c r="AC252" s="290" t="str">
        <f>IF(D18&lt;&gt;"",D18-D29,"")</f>
        <v/>
      </c>
      <c r="AD252" s="290" t="str">
        <f>IF(D19&lt;&gt;"",D19-D29,"")</f>
        <v/>
      </c>
      <c r="AE252" s="290" t="str">
        <f>IF(D20&lt;&gt;"",D20-D29,"")</f>
        <v/>
      </c>
      <c r="AL252" s="290" t="str">
        <f>IF(E18&lt;&gt;"",E18-E29,"")</f>
        <v/>
      </c>
      <c r="AM252" s="290" t="str">
        <f>IF(E19&lt;&gt;"",E19-E29,"")</f>
        <v/>
      </c>
      <c r="AN252" s="290" t="str">
        <f>IF(E20&lt;&gt;"",E20-E29,"")</f>
        <v/>
      </c>
      <c r="AU252" s="290" t="str">
        <f>IF(F18&lt;&gt;"",F18-F29,"")</f>
        <v/>
      </c>
      <c r="AV252" s="290" t="str">
        <f>IF(F19&lt;&gt;"",F19-F29,"")</f>
        <v/>
      </c>
      <c r="AW252" s="290" t="str">
        <f>IF(F20&lt;&gt;"",F20-F29,"")</f>
        <v/>
      </c>
      <c r="BD252" s="290" t="str">
        <f>IF(G18&lt;&gt;"",G18-G29,"")</f>
        <v/>
      </c>
      <c r="BE252" s="290" t="str">
        <f>IF(G19&lt;&gt;"",G19-G29,"")</f>
        <v/>
      </c>
      <c r="BF252" s="290" t="str">
        <f>IF(G20&lt;&gt;"",G20-G29,"")</f>
        <v/>
      </c>
    </row>
    <row r="253" spans="2:61">
      <c r="P253" s="18" t="s">
        <v>531</v>
      </c>
      <c r="W253" s="290" t="str">
        <f>IF(C23&lt;&gt;"",C23-C29,"")</f>
        <v/>
      </c>
      <c r="X253" s="290" t="str">
        <f>IF(C24&lt;&gt;"",C24-C29,"")</f>
        <v/>
      </c>
      <c r="Y253" s="290" t="str">
        <f>IF(C25&lt;&gt;"",C25-C29,"")</f>
        <v/>
      </c>
      <c r="AF253" s="290" t="str">
        <f>IF(D23&lt;&gt;"",D23-D29,"")</f>
        <v/>
      </c>
      <c r="AG253" s="290" t="str">
        <f>IF(D24&lt;&gt;"",D24-D29,"")</f>
        <v/>
      </c>
      <c r="AH253" s="290" t="str">
        <f>IF(D25&lt;&gt;"",D25-D29,"")</f>
        <v/>
      </c>
      <c r="AO253" s="290" t="str">
        <f>IF(E23&lt;&gt;"",E23-E29,"")</f>
        <v/>
      </c>
      <c r="AP253" s="290" t="str">
        <f>IF(E24&lt;&gt;"",E24-E29,"")</f>
        <v/>
      </c>
      <c r="AQ253" s="290" t="str">
        <f>IF(E25&lt;&gt;"",E25-E29,"")</f>
        <v/>
      </c>
      <c r="AX253" s="290" t="str">
        <f>IF(F23&lt;&gt;"",F23-F29,"")</f>
        <v/>
      </c>
      <c r="AY253" s="290" t="str">
        <f>IF(F24&lt;&gt;"",F24-F29,"")</f>
        <v/>
      </c>
      <c r="AZ253" s="290" t="str">
        <f>IF(F25&lt;&gt;"",F25-F29,"")</f>
        <v/>
      </c>
      <c r="BG253" s="290" t="str">
        <f>IF(G23&lt;&gt;"",G23-G29,"")</f>
        <v/>
      </c>
      <c r="BH253" s="290" t="str">
        <f>IF(G24&lt;&gt;"",G24-G29,"")</f>
        <v/>
      </c>
      <c r="BI253" s="290" t="str">
        <f>IF(G25&lt;&gt;"",G25-G29,"")</f>
        <v/>
      </c>
    </row>
    <row r="255" spans="2:61">
      <c r="U255" s="8" t="s">
        <v>470</v>
      </c>
      <c r="AD255" s="8" t="s">
        <v>471</v>
      </c>
      <c r="AM255" s="8" t="s">
        <v>472</v>
      </c>
      <c r="AV255" s="8" t="s">
        <v>473</v>
      </c>
      <c r="BE255" s="8" t="s">
        <v>474</v>
      </c>
    </row>
    <row r="256" spans="2:61">
      <c r="Q256" s="8" t="s">
        <v>520</v>
      </c>
      <c r="R256" s="8" t="s">
        <v>521</v>
      </c>
      <c r="S256" s="8" t="s">
        <v>522</v>
      </c>
      <c r="T256" s="8" t="s">
        <v>523</v>
      </c>
      <c r="U256" s="8" t="s">
        <v>524</v>
      </c>
      <c r="V256" s="8" t="s">
        <v>525</v>
      </c>
      <c r="W256" s="8" t="s">
        <v>526</v>
      </c>
      <c r="X256" s="8" t="s">
        <v>527</v>
      </c>
      <c r="Y256" s="8" t="s">
        <v>528</v>
      </c>
      <c r="Z256" s="8" t="s">
        <v>520</v>
      </c>
      <c r="AA256" s="8" t="s">
        <v>521</v>
      </c>
      <c r="AB256" s="8" t="s">
        <v>522</v>
      </c>
      <c r="AC256" s="8" t="s">
        <v>523</v>
      </c>
      <c r="AD256" s="8" t="s">
        <v>524</v>
      </c>
      <c r="AE256" s="8" t="s">
        <v>525</v>
      </c>
      <c r="AF256" s="8" t="s">
        <v>526</v>
      </c>
      <c r="AG256" s="8" t="s">
        <v>527</v>
      </c>
      <c r="AH256" s="8" t="s">
        <v>528</v>
      </c>
      <c r="AI256" s="8" t="s">
        <v>520</v>
      </c>
      <c r="AJ256" s="8" t="s">
        <v>521</v>
      </c>
      <c r="AK256" s="8" t="s">
        <v>522</v>
      </c>
      <c r="AL256" s="8" t="s">
        <v>523</v>
      </c>
      <c r="AM256" s="8" t="s">
        <v>524</v>
      </c>
      <c r="AN256" s="8" t="s">
        <v>525</v>
      </c>
      <c r="AO256" s="8" t="s">
        <v>526</v>
      </c>
      <c r="AP256" s="8" t="s">
        <v>527</v>
      </c>
      <c r="AQ256" s="8" t="s">
        <v>528</v>
      </c>
      <c r="AR256" s="8" t="s">
        <v>520</v>
      </c>
      <c r="AS256" s="8" t="s">
        <v>521</v>
      </c>
      <c r="AT256" s="8" t="s">
        <v>522</v>
      </c>
      <c r="AU256" s="8" t="s">
        <v>523</v>
      </c>
      <c r="AV256" s="8" t="s">
        <v>524</v>
      </c>
      <c r="AW256" s="8" t="s">
        <v>525</v>
      </c>
      <c r="AX256" s="8" t="s">
        <v>526</v>
      </c>
      <c r="AY256" s="8" t="s">
        <v>527</v>
      </c>
      <c r="AZ256" s="8" t="s">
        <v>528</v>
      </c>
      <c r="BA256" s="8" t="s">
        <v>520</v>
      </c>
      <c r="BB256" s="8" t="s">
        <v>521</v>
      </c>
      <c r="BC256" s="8" t="s">
        <v>522</v>
      </c>
      <c r="BD256" s="8" t="s">
        <v>523</v>
      </c>
      <c r="BE256" s="8" t="s">
        <v>524</v>
      </c>
      <c r="BF256" s="8" t="s">
        <v>525</v>
      </c>
      <c r="BG256" s="8" t="s">
        <v>526</v>
      </c>
      <c r="BH256" s="8" t="s">
        <v>527</v>
      </c>
      <c r="BI256" s="8" t="s">
        <v>528</v>
      </c>
    </row>
    <row r="257" spans="16:61">
      <c r="P257" s="18" t="s">
        <v>529</v>
      </c>
      <c r="Q257" s="8" t="str">
        <f>IF(H13&lt;&gt;"",H13-H29,"")</f>
        <v/>
      </c>
      <c r="R257" s="8" t="str">
        <f>IF(H14&lt;&gt;"",H14-H29,"")</f>
        <v/>
      </c>
      <c r="S257" s="8" t="str">
        <f>IF(H15&lt;&gt;"",H15-H29,"")</f>
        <v/>
      </c>
      <c r="Z257" s="8" t="str">
        <f>IF(I13&lt;&gt;"",I13-I29,"")</f>
        <v/>
      </c>
      <c r="AA257" s="8" t="str">
        <f>IF(I14&lt;&gt;"",I14-I29,"")</f>
        <v/>
      </c>
      <c r="AB257" s="8" t="str">
        <f>IF(I15&lt;&gt;"",I15-I29,"")</f>
        <v/>
      </c>
      <c r="AI257" s="8" t="str">
        <f>IF(J13&lt;&gt;"",J13-J29,"")</f>
        <v/>
      </c>
      <c r="AJ257" s="8" t="str">
        <f>IF(J14&lt;&gt;"",J14-J29,"")</f>
        <v/>
      </c>
      <c r="AK257" s="8" t="str">
        <f>IF(J15&lt;&gt;"",J15-J29,"")</f>
        <v/>
      </c>
      <c r="AR257" s="8" t="str">
        <f>IF(K13&lt;&gt;"",K13-K29,"")</f>
        <v/>
      </c>
      <c r="AS257" s="8" t="str">
        <f>IF(K14&lt;&gt;"",K14-K29,"")</f>
        <v/>
      </c>
      <c r="AT257" s="8" t="str">
        <f>IF(K15&lt;&gt;"",K15-K29,"")</f>
        <v/>
      </c>
      <c r="BA257" s="8" t="str">
        <f>IF(L13&lt;&gt;"",L13-L29,"")</f>
        <v/>
      </c>
      <c r="BB257" s="8" t="str">
        <f>IF(L14&lt;&gt;"",L14-L29,"")</f>
        <v/>
      </c>
      <c r="BC257" s="8" t="str">
        <f>IF(L15&lt;&gt;"",L15-L29,"")</f>
        <v/>
      </c>
    </row>
    <row r="258" spans="16:61">
      <c r="P258" s="18" t="s">
        <v>530</v>
      </c>
      <c r="T258" s="290" t="str">
        <f>IF(H18&lt;&gt;"",H18-H29,"")</f>
        <v/>
      </c>
      <c r="U258" s="290" t="str">
        <f>IF(H19&lt;&gt;"",H19-H29,"")</f>
        <v/>
      </c>
      <c r="V258" s="290" t="str">
        <f>IF(H20&lt;&gt;"",H20-H29,"")</f>
        <v/>
      </c>
      <c r="AC258" s="290" t="str">
        <f>IF(I18&lt;&gt;"",I18-I29,"")</f>
        <v/>
      </c>
      <c r="AD258" s="290" t="str">
        <f>IF(I19&lt;&gt;"",I19-I29,"")</f>
        <v/>
      </c>
      <c r="AE258" s="290" t="str">
        <f>IF(I20&lt;&gt;"",I20-I29,"")</f>
        <v/>
      </c>
      <c r="AL258" s="290" t="str">
        <f>IF(J18&lt;&gt;"",J18-J29,"")</f>
        <v/>
      </c>
      <c r="AM258" s="290" t="str">
        <f>IF(J19&lt;&gt;"",J19-J29,"")</f>
        <v/>
      </c>
      <c r="AN258" s="290" t="str">
        <f>IF(J20&lt;&gt;"",J20-J29,"")</f>
        <v/>
      </c>
      <c r="AU258" s="290" t="str">
        <f>IF(K18&lt;&gt;"",K18-K29,"")</f>
        <v/>
      </c>
      <c r="AV258" s="290" t="str">
        <f>IF(K19&lt;&gt;"",K19-K29,"")</f>
        <v/>
      </c>
      <c r="AW258" s="290" t="str">
        <f>IF(K20&lt;&gt;"",K20-K29,"")</f>
        <v/>
      </c>
      <c r="BD258" s="290" t="str">
        <f>IF(L18&lt;&gt;"",L18-L29,"")</f>
        <v/>
      </c>
      <c r="BE258" s="290" t="str">
        <f>IF(L19&lt;&gt;"",L19-L29,"")</f>
        <v/>
      </c>
      <c r="BF258" s="290" t="str">
        <f>IF(L20&lt;&gt;"",L20-L29,"")</f>
        <v/>
      </c>
    </row>
    <row r="259" spans="16:61">
      <c r="P259" s="18" t="s">
        <v>531</v>
      </c>
      <c r="W259" s="290" t="str">
        <f>IF(H23&lt;&gt;"",H23-H29,"")</f>
        <v/>
      </c>
      <c r="X259" s="290" t="str">
        <f>IF(H24&lt;&gt;"",H24-H29,"")</f>
        <v/>
      </c>
      <c r="Y259" s="290" t="str">
        <f>IF(H25&lt;&gt;"",H25-H29,"")</f>
        <v/>
      </c>
      <c r="AF259" s="290" t="str">
        <f>IF(I23&lt;&gt;"",I23-I29,"")</f>
        <v/>
      </c>
      <c r="AG259" s="290" t="str">
        <f>IF(I24&lt;&gt;"",I24-I29,"")</f>
        <v/>
      </c>
      <c r="AH259" s="290" t="str">
        <f>IF(I25&lt;&gt;"",I25-I29,"")</f>
        <v/>
      </c>
      <c r="AO259" s="290" t="str">
        <f>IF(J23&lt;&gt;"",J23-J29,"")</f>
        <v/>
      </c>
      <c r="AP259" s="290" t="str">
        <f>IF(J24&lt;&gt;"",J24-J29,"")</f>
        <v/>
      </c>
      <c r="AQ259" s="290" t="str">
        <f>IF(J25&lt;&gt;"",J25-J29,"")</f>
        <v/>
      </c>
      <c r="AX259" s="290" t="str">
        <f>IF(K23&lt;&gt;"",K23-K29,"")</f>
        <v/>
      </c>
      <c r="AY259" s="290" t="str">
        <f>IF(K24&lt;&gt;"",K24-K29,"")</f>
        <v/>
      </c>
      <c r="AZ259" s="290" t="str">
        <f>IF(K25&lt;&gt;"",K25-K29,"")</f>
        <v/>
      </c>
      <c r="BG259" s="290" t="str">
        <f>IF(L23&lt;&gt;"",L23-L29,"")</f>
        <v/>
      </c>
      <c r="BH259" s="290" t="str">
        <f>IF(L24&lt;&gt;"",L24-L29,"")</f>
        <v/>
      </c>
      <c r="BI259" s="290" t="str">
        <f>IF(L25&lt;&gt;"",L25-L29,"")</f>
        <v/>
      </c>
    </row>
    <row r="286" spans="2:13">
      <c r="B286" s="8" t="s">
        <v>510</v>
      </c>
      <c r="D286" s="117"/>
      <c r="E286" s="117"/>
      <c r="F286" s="117"/>
      <c r="G286" s="117"/>
      <c r="H286" s="117"/>
      <c r="I286" s="117"/>
      <c r="J286" s="117"/>
      <c r="K286" s="117"/>
      <c r="L286" s="117"/>
      <c r="M286" s="117"/>
    </row>
    <row r="287" spans="2:13">
      <c r="D287" s="244"/>
      <c r="E287" s="244"/>
      <c r="F287" s="244"/>
      <c r="G287" s="244"/>
      <c r="H287" s="244"/>
      <c r="I287" s="244"/>
      <c r="J287" s="244"/>
      <c r="K287" s="244"/>
      <c r="L287" s="244"/>
      <c r="M287" s="244"/>
    </row>
    <row r="292" spans="16:38">
      <c r="P292" s="8" t="s">
        <v>535</v>
      </c>
    </row>
    <row r="294" spans="16:38">
      <c r="P294" s="8" t="s">
        <v>536</v>
      </c>
      <c r="R294" s="430">
        <v>-1</v>
      </c>
      <c r="S294" s="430">
        <f t="shared" ref="S294:AL294" si="30">R294+0.1</f>
        <v>-0.9</v>
      </c>
      <c r="T294" s="430">
        <f t="shared" si="30"/>
        <v>-0.8</v>
      </c>
      <c r="U294" s="430">
        <f t="shared" si="30"/>
        <v>-0.70000000000000007</v>
      </c>
      <c r="V294" s="430">
        <f t="shared" si="30"/>
        <v>-0.60000000000000009</v>
      </c>
      <c r="W294" s="430">
        <f t="shared" si="30"/>
        <v>-0.50000000000000011</v>
      </c>
      <c r="X294" s="430">
        <f t="shared" si="30"/>
        <v>-0.40000000000000013</v>
      </c>
      <c r="Y294" s="430">
        <f t="shared" si="30"/>
        <v>-0.30000000000000016</v>
      </c>
      <c r="Z294" s="430">
        <f t="shared" si="30"/>
        <v>-0.20000000000000015</v>
      </c>
      <c r="AA294" s="430">
        <f t="shared" si="30"/>
        <v>-0.10000000000000014</v>
      </c>
      <c r="AB294" s="430">
        <f t="shared" si="30"/>
        <v>-1.3877787807814457E-16</v>
      </c>
      <c r="AC294" s="430">
        <f t="shared" si="30"/>
        <v>9.9999999999999867E-2</v>
      </c>
      <c r="AD294" s="430">
        <f t="shared" si="30"/>
        <v>0.19999999999999987</v>
      </c>
      <c r="AE294" s="430">
        <f t="shared" si="30"/>
        <v>0.29999999999999988</v>
      </c>
      <c r="AF294" s="430">
        <f t="shared" si="30"/>
        <v>0.39999999999999991</v>
      </c>
      <c r="AG294" s="430">
        <f t="shared" si="30"/>
        <v>0.49999999999999989</v>
      </c>
      <c r="AH294" s="430">
        <f t="shared" si="30"/>
        <v>0.59999999999999987</v>
      </c>
      <c r="AI294" s="430">
        <f t="shared" si="30"/>
        <v>0.69999999999999984</v>
      </c>
      <c r="AJ294" s="430">
        <f t="shared" si="30"/>
        <v>0.79999999999999982</v>
      </c>
      <c r="AK294" s="430">
        <f t="shared" si="30"/>
        <v>0.8999999999999998</v>
      </c>
      <c r="AL294" s="430">
        <f t="shared" si="30"/>
        <v>0.99999999999999978</v>
      </c>
    </row>
    <row r="295" spans="16:38">
      <c r="P295" s="8" t="s">
        <v>395</v>
      </c>
      <c r="Q295" s="8" t="s">
        <v>475</v>
      </c>
      <c r="R295" s="290">
        <f>COUNTIF($Q251:$BI251,"&gt;-1")+COUNTIF($Q257:$BI257,"&gt;-1")-SUM(S295:AL295)</f>
        <v>0</v>
      </c>
      <c r="S295" s="290">
        <f>COUNTIF($Q251:$BI251,"&gt;-.9")+COUNTIF($Q257:$BI257,"&gt;-.9")-SUM(T295:AL295)</f>
        <v>0</v>
      </c>
      <c r="T295" s="290">
        <f>COUNTIF($Q251:$BI251,"&gt;-.8")+COUNTIF($Q257:$BI257,"&gt;-.8")-SUM(U295:AL295)</f>
        <v>0</v>
      </c>
      <c r="U295" s="290">
        <f>COUNTIF($Q251:$BI251,"&gt;-.7")+COUNTIF($Q257:$BI257,"&gt;-.7")-SUM(V295:AL295)</f>
        <v>0</v>
      </c>
      <c r="V295" s="290">
        <f>COUNTIF($Q251:$BI251,"&gt;-.6")+COUNTIF($Q257:$BI257,"&gt;-.6")-SUM(W295:AL295)</f>
        <v>0</v>
      </c>
      <c r="W295" s="290">
        <f>COUNTIF($Q251:$BI251,"&gt;-.5")+COUNTIF($Q257:$BI257,"&gt;-.5")-SUM(X295:AL295)</f>
        <v>0</v>
      </c>
      <c r="X295" s="290">
        <f>COUNTIF($Q251:$BI251,"&gt;-.4")+COUNTIF($Q257:$BI257,"&gt;-.4")-SUM(Y295:AL295)</f>
        <v>0</v>
      </c>
      <c r="Y295" s="290">
        <f>COUNTIF($Q251:$BI251,"&gt;-.3")+COUNTIF($Q257:$BI257,"&gt;-.3")-SUM(Z295:AL295)</f>
        <v>0</v>
      </c>
      <c r="Z295" s="290">
        <f>COUNTIF($Q251:$BI251,"&gt;-.2")+COUNTIF($Q257:$BI257,"&gt;-.2")-SUM(AA295:AL295)</f>
        <v>0</v>
      </c>
      <c r="AA295" s="290">
        <f>COUNTIF($Q251:$BI251,"&gt;-.1")+COUNTIF($Q257:$BI257,"&gt;-.1")-SUM(AB295:AL295)</f>
        <v>0</v>
      </c>
      <c r="AB295" s="290">
        <f>COUNTIF($Q251:$BI251,"&gt;-0")+COUNTIF($Q257:$BI257,"&gt;0")-SUM(AC295:AL295)</f>
        <v>0</v>
      </c>
      <c r="AC295" s="290">
        <f>COUNTIF($Q251:$BI251,"&gt;.1")+COUNTIF($Q257:$BI257,"&gt;.1")-SUM(AD295:AL295)</f>
        <v>0</v>
      </c>
      <c r="AD295" s="290">
        <f>COUNTIF($Q251:$BI251,"&gt;.2")+COUNTIF($Q257:$BI257,"&gt;.2")-SUM(AE295:AL295)</f>
        <v>0</v>
      </c>
      <c r="AE295" s="290">
        <f>COUNTIF($Q251:$BI251,"&gt;.3")+COUNTIF($Q257:$BI257,"&gt;.3")-SUM(AF295:AL295)</f>
        <v>0</v>
      </c>
      <c r="AF295" s="290">
        <f>COUNTIF($Q251:$BI251,"&gt;.4")+COUNTIF($Q257:$BI257,"&gt;.4")-SUM(AG295:AL295)</f>
        <v>0</v>
      </c>
      <c r="AG295" s="290">
        <f>COUNTIF($Q251:$BI251,"&gt;.5")+COUNTIF($Q257:$BI257,"&gt;.5")-SUM(AH295:AL295)</f>
        <v>0</v>
      </c>
      <c r="AH295" s="290">
        <f>COUNTIF($Q251:$BI251,"&gt;.6")+COUNTIF($Q257:$BI257,"&gt;.6")-SUM(AI295:AL295)</f>
        <v>0</v>
      </c>
      <c r="AI295" s="290">
        <f>COUNTIF($Q251:$BI251,"&gt;.7")+COUNTIF($Q257:$BI257,"&gt;.7")-SUM(AJ295:AL295)</f>
        <v>0</v>
      </c>
      <c r="AJ295" s="290">
        <f>COUNTIF($Q251:$BI251,"&gt;.8")+COUNTIF($Q257:$BI257,"&gt;.8")-SUM(AK295:AL295)</f>
        <v>0</v>
      </c>
      <c r="AK295" s="290">
        <f>COUNTIF($Q251:$BI251,"&gt;.9")+COUNTIF($Q257:$BI257,"&gt;.9")-SUM(AL295:AL295)</f>
        <v>0</v>
      </c>
      <c r="AL295" s="290">
        <f>COUNTIF($Q251:$BI251,"&gt;1")+COUNTIF($Q257:$BI257,"&gt;1")</f>
        <v>0</v>
      </c>
    </row>
    <row r="296" spans="16:38">
      <c r="Q296" s="8" t="s">
        <v>480</v>
      </c>
      <c r="R296" s="290">
        <f>COUNTIF($Q252:$BI252,"&gt;-1")+COUNTIF($Q258:$BI258,"&gt;-1")-SUM(S296:AL296)</f>
        <v>0</v>
      </c>
      <c r="S296" s="290">
        <f>COUNTIF($Q252:$BI252,"&gt;-.9")+COUNTIF($Q258:$BI258,"&gt;-.9")-SUM(T296:AL296)</f>
        <v>0</v>
      </c>
      <c r="T296" s="290">
        <f>COUNTIF($Q252:$BI252,"&gt;-.8")+COUNTIF($Q258:$BI258,"&gt;-.8")-SUM(U296:AL296)</f>
        <v>0</v>
      </c>
      <c r="U296" s="290">
        <f>COUNTIF($Q252:$BI252,"&gt;-.7")+COUNTIF($Q258:$BI258,"&gt;-.7")-SUM(V296:AL296)</f>
        <v>0</v>
      </c>
      <c r="V296" s="290">
        <f>COUNTIF($Q252:$BI252,"&gt;-.6")+COUNTIF($Q258:$BI258,"&gt;-.6")-SUM(W296:AL296)</f>
        <v>0</v>
      </c>
      <c r="W296" s="290">
        <f>COUNTIF($Q252:$BI252,"&gt;-.5")+COUNTIF($Q258:$BI258,"&gt;-.5")-SUM(X296:AL296)</f>
        <v>0</v>
      </c>
      <c r="X296" s="290">
        <f>COUNTIF($Q252:$BI252,"&gt;-.4")+COUNTIF($Q258:$BI258,"&gt;-.4")-SUM(Y296:AL296)</f>
        <v>0</v>
      </c>
      <c r="Y296" s="290">
        <f>COUNTIF($Q252:$BI252,"&gt;-.3")+COUNTIF($Q258:$BI258,"&gt;-.3")-SUM(Z296:AL296)</f>
        <v>0</v>
      </c>
      <c r="Z296" s="290">
        <f>COUNTIF($Q252:$BI252,"&gt;-.2")+COUNTIF($Q258:$BI258,"&gt;-.2")-SUM(AA296:AL296)</f>
        <v>0</v>
      </c>
      <c r="AA296" s="290">
        <f>COUNTIF($Q252:$BI252,"&gt;-.1")+COUNTIF($Q258:$BI258,"&gt;-.1")-SUM(AB296:AL296)</f>
        <v>0</v>
      </c>
      <c r="AB296" s="290">
        <f>COUNTIF($Q252:$BI252,"&gt;-0")+COUNTIF($Q258:$BI258,"&gt;0")-SUM(AC296:AL296)</f>
        <v>0</v>
      </c>
      <c r="AC296" s="290">
        <f>COUNTIF($Q252:$BI252,"&gt;.1")+COUNTIF($Q258:$BI258,"&gt;.1")-SUM(AD296:AL296)</f>
        <v>0</v>
      </c>
      <c r="AD296" s="290">
        <f>COUNTIF($Q252:$BI252,"&gt;.2")+COUNTIF($Q258:$BI258,"&gt;.2")-SUM(AE296:AL296)</f>
        <v>0</v>
      </c>
      <c r="AE296" s="290">
        <f>COUNTIF($Q252:$BI252,"&gt;.3")+COUNTIF($Q258:$BI258,"&gt;.3")-SUM(AF296:AL296)</f>
        <v>0</v>
      </c>
      <c r="AF296" s="290">
        <f>COUNTIF($Q252:$BI252,"&gt;.4")+COUNTIF($Q258:$BI258,"&gt;.4")-SUM(AG296:AL296)</f>
        <v>0</v>
      </c>
      <c r="AG296" s="290">
        <f>COUNTIF($Q252:$BI252,"&gt;.5")+COUNTIF($Q258:$BI258,"&gt;.5")-SUM(AH296:AL296)</f>
        <v>0</v>
      </c>
      <c r="AH296" s="290">
        <f>COUNTIF($Q252:$BI252,"&gt;.6")+COUNTIF($Q258:$BI258,"&gt;.6")-SUM(AI296:AL296)</f>
        <v>0</v>
      </c>
      <c r="AI296" s="290">
        <f>COUNTIF($Q252:$BI252,"&gt;.7")+COUNTIF($Q258:$BI258,"&gt;.7")-SUM(AJ296:AL296)</f>
        <v>0</v>
      </c>
      <c r="AJ296" s="290">
        <f>COUNTIF($Q252:$BI252,"&gt;.8")+COUNTIF($Q258:$BI258,"&gt;.8")-SUM(AK296:AL296)</f>
        <v>0</v>
      </c>
      <c r="AK296" s="290">
        <f>COUNTIF($Q252:$BI252,"&gt;.9")+COUNTIF($Q258:$BI258,"&gt;.9")-SUM(AL296:AL296)</f>
        <v>0</v>
      </c>
      <c r="AL296" s="290">
        <f>COUNTIF($Q252:$BI252,"&gt;1")+COUNTIF($Q258:$BI258,"&gt;1")</f>
        <v>0</v>
      </c>
    </row>
    <row r="297" spans="16:38">
      <c r="Q297" s="8" t="s">
        <v>483</v>
      </c>
      <c r="R297" s="290">
        <f>COUNTIF($Q253:$BI253,"&gt;-1")+COUNTIF($Q259:$BI259,"&gt;-1")-SUM(S297:AL297)</f>
        <v>0</v>
      </c>
      <c r="S297" s="290">
        <f>COUNTIF($Q253:$BI253,"&gt;-.9")+COUNTIF($Q259:$BI259,"&gt;-.9")-SUM(T297:AL297)</f>
        <v>0</v>
      </c>
      <c r="T297" s="290">
        <f>COUNTIF($Q253:$BI253,"&gt;-.8")+COUNTIF($Q259:$BI259,"&gt;-.8")-SUM(U297:AL297)</f>
        <v>0</v>
      </c>
      <c r="U297" s="290">
        <f>COUNTIF($Q253:$BI253,"&gt;-.7")+COUNTIF($Q259:$BI259,"&gt;-.7")-SUM(V297:AL297)</f>
        <v>0</v>
      </c>
      <c r="V297" s="290">
        <f>COUNTIF($Q253:$BI253,"&gt;-.6")+COUNTIF($Q259:$BI259,"&gt;-.6")-SUM(W297:AL297)</f>
        <v>0</v>
      </c>
      <c r="W297" s="290">
        <f>COUNTIF($Q253:$BI253,"&gt;-.5")+COUNTIF($Q259:$BI259,"&gt;-.5")-SUM(X297:AL297)</f>
        <v>0</v>
      </c>
      <c r="X297" s="290">
        <f>COUNTIF($Q253:$BI253,"&gt;-.4")+COUNTIF($Q259:$BI259,"&gt;-.4")-SUM(Y297:AL297)</f>
        <v>0</v>
      </c>
      <c r="Y297" s="290">
        <f>COUNTIF($Q253:$BI253,"&gt;-.3")+COUNTIF($Q259:$BI259,"&gt;-.3")-SUM(Z297:AL297)</f>
        <v>0</v>
      </c>
      <c r="Z297" s="290">
        <f>COUNTIF($Q253:$BI253,"&gt;-.2")+COUNTIF($Q259:$BI259,"&gt;-.2")-SUM(AA297:AL297)</f>
        <v>0</v>
      </c>
      <c r="AA297" s="290">
        <f>COUNTIF($Q253:$BI253,"&gt;-.1")+COUNTIF($Q259:$BI259,"&gt;-.1")-SUM(AB297:AL297)</f>
        <v>0</v>
      </c>
      <c r="AB297" s="290">
        <f>COUNTIF($Q253:$BI253,"&gt;-0")+COUNTIF($Q259:$BI259,"&gt;0")-SUM(AC297:AL297)</f>
        <v>0</v>
      </c>
      <c r="AC297" s="290">
        <f>COUNTIF($Q253:$BI253,"&gt;.1")+COUNTIF($Q259:$BI259,"&gt;.1")-SUM(AD297:AL297)</f>
        <v>0</v>
      </c>
      <c r="AD297" s="290">
        <f>COUNTIF($Q253:$BI253,"&gt;.2")+COUNTIF($Q259:$BI259,"&gt;.2")-SUM(AE297:AL297)</f>
        <v>0</v>
      </c>
      <c r="AE297" s="290">
        <f>COUNTIF($Q253:$BI253,"&gt;.3")+COUNTIF($Q259:$BI259,"&gt;.3")-SUM(AF297:AL297)</f>
        <v>0</v>
      </c>
      <c r="AF297" s="290">
        <f>COUNTIF($Q253:$BI253,"&gt;.4")+COUNTIF($Q259:$BI259,"&gt;.4")-SUM(AG297:AL297)</f>
        <v>0</v>
      </c>
      <c r="AG297" s="290">
        <f>COUNTIF($Q253:$BI253,"&gt;.5")+COUNTIF($Q259:$BI259,"&gt;.5")-SUM(AH297:AL297)</f>
        <v>0</v>
      </c>
      <c r="AH297" s="290">
        <f>COUNTIF($Q253:$BI253,"&gt;.6")+COUNTIF($Q259:$BI259,"&gt;.6")-SUM(AI297:AL297)</f>
        <v>0</v>
      </c>
      <c r="AI297" s="290">
        <f>COUNTIF($Q253:$BI253,"&gt;.7")+COUNTIF($Q259:$BI259,"&gt;.7")-SUM(AJ297:AL297)</f>
        <v>0</v>
      </c>
      <c r="AJ297" s="290">
        <f>COUNTIF($Q253:$BI253,"&gt;.8")+COUNTIF($Q259:$BI259,"&gt;.8")-SUM(AK297:AL297)</f>
        <v>0</v>
      </c>
      <c r="AK297" s="290">
        <f>COUNTIF($Q253:$BI253,"&gt;.9")+COUNTIF($Q259:$BI259,"&gt;.9")-SUM(AL297:AL297)</f>
        <v>0</v>
      </c>
      <c r="AL297" s="290">
        <f>COUNTIF($Q253:$BI253,"&gt;1")+COUNTIF($Q259:$BI259,"&gt;1")</f>
        <v>0</v>
      </c>
    </row>
    <row r="330" spans="2:16">
      <c r="B330" s="8" t="s">
        <v>510</v>
      </c>
      <c r="D330" s="117"/>
      <c r="E330" s="117"/>
      <c r="F330" s="117"/>
      <c r="G330" s="117"/>
      <c r="H330" s="117"/>
      <c r="I330" s="117"/>
      <c r="J330" s="117"/>
      <c r="K330" s="117"/>
      <c r="L330" s="117"/>
      <c r="M330" s="117"/>
    </row>
    <row r="331" spans="2:16">
      <c r="D331" s="244"/>
      <c r="E331" s="244"/>
      <c r="F331" s="244"/>
      <c r="G331" s="244"/>
      <c r="H331" s="244"/>
      <c r="I331" s="244"/>
      <c r="J331" s="244"/>
      <c r="K331" s="244"/>
      <c r="L331" s="244"/>
      <c r="M331" s="244"/>
    </row>
    <row r="335" spans="2:16">
      <c r="P335" s="8" t="s">
        <v>475</v>
      </c>
    </row>
    <row r="336" spans="2:16">
      <c r="P336" s="8" t="s">
        <v>480</v>
      </c>
    </row>
    <row r="337" spans="16:16">
      <c r="P337" s="8" t="s">
        <v>483</v>
      </c>
    </row>
    <row r="361" spans="2:13">
      <c r="B361" s="8" t="s">
        <v>510</v>
      </c>
      <c r="D361" s="117"/>
      <c r="E361" s="117"/>
      <c r="F361" s="117"/>
      <c r="G361" s="117"/>
      <c r="H361" s="117"/>
      <c r="I361" s="117"/>
      <c r="J361" s="117"/>
      <c r="K361" s="117"/>
      <c r="L361" s="117"/>
      <c r="M361" s="117"/>
    </row>
    <row r="362" spans="2:13">
      <c r="D362" s="244"/>
      <c r="E362" s="244"/>
      <c r="F362" s="244"/>
      <c r="G362" s="244"/>
      <c r="H362" s="244"/>
      <c r="I362" s="244"/>
      <c r="J362" s="244"/>
      <c r="K362" s="244"/>
      <c r="L362" s="244"/>
      <c r="M362" s="244"/>
    </row>
    <row r="441" spans="2:13">
      <c r="B441" s="8" t="s">
        <v>510</v>
      </c>
      <c r="D441" s="117"/>
      <c r="E441" s="117"/>
      <c r="F441" s="117"/>
      <c r="G441" s="117"/>
      <c r="H441" s="117"/>
      <c r="I441" s="117"/>
      <c r="J441" s="117"/>
      <c r="K441" s="117"/>
      <c r="L441" s="117"/>
      <c r="M441" s="117"/>
    </row>
    <row r="442" spans="2:13">
      <c r="D442" s="244"/>
      <c r="E442" s="244"/>
      <c r="F442" s="244"/>
      <c r="G442" s="244"/>
      <c r="H442" s="244"/>
      <c r="I442" s="244"/>
      <c r="J442" s="244"/>
      <c r="K442" s="244"/>
      <c r="L442" s="244"/>
      <c r="M442" s="244"/>
    </row>
  </sheetData>
  <customSheetViews>
    <customSheetView guid="{4386EC60-C10A-4757-8A9B-A7E03A340F6B}" showPageBreaks="1" printArea="1" topLeftCell="A7">
      <selection activeCell="Q25" sqref="Q25"/>
      <rowBreaks count="9" manualBreakCount="9">
        <brk id="37" max="13" man="1"/>
        <brk id="81" max="16383" man="1"/>
        <brk id="124" max="16383" man="1"/>
        <brk id="166" max="13" man="1"/>
        <brk id="209" max="16383" man="1"/>
        <brk id="252" max="16383" man="1"/>
        <brk id="295" max="16383" man="1"/>
        <brk id="338" max="16383" man="1"/>
        <brk id="381" max="16383" man="1"/>
      </rowBreaks>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1">
    <mergeCell ref="C1:N1"/>
  </mergeCells>
  <phoneticPr fontId="27" type="noConversion"/>
  <printOptions horizontalCentered="1"/>
  <pageMargins left="0.25" right="0.25" top="0.41" bottom="0.5" header="0.17" footer="0.25"/>
  <pageSetup orientation="portrait" r:id="rId2"/>
  <headerFooter alignWithMargins="0">
    <oddFooter xml:space="preserve">&amp;L&amp;P of &amp;N&amp;RPPAP: Revision 1.5
Date: 11/01/12 </oddFooter>
  </headerFooter>
  <rowBreaks count="10" manualBreakCount="10">
    <brk id="31" max="13" man="1"/>
    <brk id="74" max="16383" man="1"/>
    <brk id="117" max="16383" man="1"/>
    <brk id="159" max="13" man="1"/>
    <brk id="202" max="16383" man="1"/>
    <brk id="245" max="16383" man="1"/>
    <brk id="288" max="16383" man="1"/>
    <brk id="331" max="16383" man="1"/>
    <brk id="374" max="16383" man="1"/>
    <brk id="417" max="13" man="1"/>
  </rowBreaks>
  <customProperties>
    <customPr name="IbpWorksheetKeyString_GUID" r:id="rId3"/>
  </customProperties>
  <drawing r:id="rId4"/>
  <legacy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0">
    <tabColor indexed="13"/>
  </sheetPr>
  <dimension ref="A1:DQ115"/>
  <sheetViews>
    <sheetView zoomScaleNormal="100" workbookViewId="0">
      <selection sqref="A1:AF4"/>
    </sheetView>
  </sheetViews>
  <sheetFormatPr defaultColWidth="9.140625" defaultRowHeight="12.75"/>
  <cols>
    <col min="1" max="1" width="2.42578125" style="8" customWidth="1"/>
    <col min="2" max="2" width="6.42578125" style="8" customWidth="1"/>
    <col min="3" max="32" width="3.5703125" style="8" customWidth="1"/>
    <col min="33" max="33" width="9.140625" style="17"/>
    <col min="34" max="34" width="11.42578125" style="17" customWidth="1"/>
    <col min="35" max="64" width="6.5703125" style="17" customWidth="1"/>
    <col min="65" max="119" width="9.140625" style="17"/>
    <col min="120" max="16384" width="9.140625" style="8"/>
  </cols>
  <sheetData>
    <row r="1" spans="1:64">
      <c r="A1" s="1419" t="s">
        <v>537</v>
      </c>
      <c r="B1" s="1420"/>
      <c r="C1" s="1420"/>
      <c r="D1" s="1420"/>
      <c r="E1" s="1420"/>
      <c r="F1" s="1420"/>
      <c r="G1" s="1420"/>
      <c r="H1" s="1420"/>
      <c r="I1" s="1420"/>
      <c r="J1" s="1420"/>
      <c r="K1" s="1420"/>
      <c r="L1" s="1420"/>
      <c r="M1" s="1420"/>
      <c r="N1" s="1420"/>
      <c r="O1" s="1420"/>
      <c r="P1" s="1420"/>
      <c r="Q1" s="1420"/>
      <c r="R1" s="1420"/>
      <c r="S1" s="1420"/>
      <c r="T1" s="1420"/>
      <c r="U1" s="1420"/>
      <c r="V1" s="1420"/>
      <c r="W1" s="1420"/>
      <c r="X1" s="1420"/>
      <c r="Y1" s="1420"/>
      <c r="Z1" s="1420"/>
      <c r="AA1" s="1420"/>
      <c r="AB1" s="1420"/>
      <c r="AC1" s="1420"/>
      <c r="AD1" s="1420"/>
      <c r="AE1" s="1420"/>
      <c r="AF1" s="1421"/>
    </row>
    <row r="2" spans="1:64">
      <c r="A2" s="1422"/>
      <c r="B2" s="1423"/>
      <c r="C2" s="1423"/>
      <c r="D2" s="1423"/>
      <c r="E2" s="1423"/>
      <c r="F2" s="1423"/>
      <c r="G2" s="1423"/>
      <c r="H2" s="1423"/>
      <c r="I2" s="1423"/>
      <c r="J2" s="1423"/>
      <c r="K2" s="1423"/>
      <c r="L2" s="1423"/>
      <c r="M2" s="1423"/>
      <c r="N2" s="1423"/>
      <c r="O2" s="1423"/>
      <c r="P2" s="1423"/>
      <c r="Q2" s="1423"/>
      <c r="R2" s="1423"/>
      <c r="S2" s="1423"/>
      <c r="T2" s="1423"/>
      <c r="U2" s="1423"/>
      <c r="V2" s="1423"/>
      <c r="W2" s="1423"/>
      <c r="X2" s="1423"/>
      <c r="Y2" s="1423"/>
      <c r="Z2" s="1423"/>
      <c r="AA2" s="1423"/>
      <c r="AB2" s="1423"/>
      <c r="AC2" s="1423"/>
      <c r="AD2" s="1423"/>
      <c r="AE2" s="1423"/>
      <c r="AF2" s="1424"/>
    </row>
    <row r="3" spans="1:64">
      <c r="A3" s="1422"/>
      <c r="B3" s="1423"/>
      <c r="C3" s="1423"/>
      <c r="D3" s="1423"/>
      <c r="E3" s="1423"/>
      <c r="F3" s="1423"/>
      <c r="G3" s="1423"/>
      <c r="H3" s="1423"/>
      <c r="I3" s="1423"/>
      <c r="J3" s="1423"/>
      <c r="K3" s="1423"/>
      <c r="L3" s="1423"/>
      <c r="M3" s="1423"/>
      <c r="N3" s="1423"/>
      <c r="O3" s="1423"/>
      <c r="P3" s="1423"/>
      <c r="Q3" s="1423"/>
      <c r="R3" s="1423"/>
      <c r="S3" s="1423"/>
      <c r="T3" s="1423"/>
      <c r="U3" s="1423"/>
      <c r="V3" s="1423"/>
      <c r="W3" s="1423"/>
      <c r="X3" s="1423"/>
      <c r="Y3" s="1423"/>
      <c r="Z3" s="1423"/>
      <c r="AA3" s="1423"/>
      <c r="AB3" s="1423"/>
      <c r="AC3" s="1423"/>
      <c r="AD3" s="1423"/>
      <c r="AE3" s="1423"/>
      <c r="AF3" s="1424"/>
    </row>
    <row r="4" spans="1:64" ht="24.75" customHeight="1" thickBot="1">
      <c r="A4" s="1425"/>
      <c r="B4" s="1426"/>
      <c r="C4" s="1426"/>
      <c r="D4" s="1426"/>
      <c r="E4" s="1426"/>
      <c r="F4" s="1426"/>
      <c r="G4" s="1426"/>
      <c r="H4" s="1426"/>
      <c r="I4" s="1426"/>
      <c r="J4" s="1426"/>
      <c r="K4" s="1426"/>
      <c r="L4" s="1426"/>
      <c r="M4" s="1426"/>
      <c r="N4" s="1426"/>
      <c r="O4" s="1426"/>
      <c r="P4" s="1426"/>
      <c r="Q4" s="1426"/>
      <c r="R4" s="1426"/>
      <c r="S4" s="1426"/>
      <c r="T4" s="1426"/>
      <c r="U4" s="1426"/>
      <c r="V4" s="1426"/>
      <c r="W4" s="1426"/>
      <c r="X4" s="1426"/>
      <c r="Y4" s="1426"/>
      <c r="Z4" s="1426"/>
      <c r="AA4" s="1426"/>
      <c r="AB4" s="1426"/>
      <c r="AC4" s="1426"/>
      <c r="AD4" s="1426"/>
      <c r="AE4" s="1426"/>
      <c r="AF4" s="1427"/>
    </row>
    <row r="5" spans="1:64" s="178" customFormat="1" ht="11.25">
      <c r="A5" s="1405" t="s">
        <v>670</v>
      </c>
      <c r="B5" s="1405"/>
      <c r="C5" s="1405"/>
      <c r="D5" s="1405"/>
      <c r="E5" s="1405"/>
      <c r="F5" s="1405"/>
      <c r="G5" s="1405"/>
      <c r="H5" s="1405"/>
      <c r="I5" s="1405"/>
      <c r="J5" s="1405"/>
      <c r="K5" s="1405"/>
      <c r="L5" s="1405"/>
      <c r="M5" s="1405"/>
      <c r="N5" s="1405"/>
      <c r="O5" s="1405"/>
      <c r="P5" s="1405"/>
      <c r="Q5" s="1405"/>
      <c r="R5" s="1405"/>
      <c r="S5" s="1406"/>
      <c r="T5" s="205" t="s">
        <v>538</v>
      </c>
      <c r="U5" s="19"/>
      <c r="V5" s="19"/>
      <c r="W5" s="19"/>
      <c r="X5" s="19"/>
      <c r="Y5" s="19"/>
      <c r="Z5" s="19"/>
      <c r="AA5" s="19"/>
      <c r="AB5" s="19"/>
      <c r="AC5" s="453"/>
      <c r="AD5" s="205" t="s">
        <v>539</v>
      </c>
      <c r="AE5" s="19"/>
      <c r="AF5" s="453"/>
    </row>
    <row r="6" spans="1:64">
      <c r="A6" s="1407" t="s">
        <v>540</v>
      </c>
      <c r="B6" s="1407"/>
      <c r="C6" s="1407"/>
      <c r="D6" s="1407"/>
      <c r="E6" s="1407"/>
      <c r="F6" s="1407"/>
      <c r="G6" s="1407"/>
      <c r="H6" s="1407"/>
      <c r="I6" s="1407"/>
      <c r="J6" s="1407"/>
      <c r="K6" s="1407"/>
      <c r="L6" s="1407"/>
      <c r="M6" s="1407"/>
      <c r="N6" s="1407"/>
      <c r="O6" s="1407"/>
      <c r="P6" s="1407"/>
      <c r="Q6" s="1407"/>
      <c r="R6" s="1407"/>
      <c r="S6" s="1408"/>
      <c r="T6" s="520">
        <f>INTRO!$D$35</f>
        <v>0</v>
      </c>
      <c r="U6" s="520"/>
      <c r="V6" s="520"/>
      <c r="W6" s="520"/>
      <c r="X6" s="520"/>
      <c r="Y6" s="117"/>
      <c r="Z6" s="117"/>
      <c r="AA6" s="117"/>
      <c r="AB6" s="117"/>
      <c r="AC6" s="118"/>
      <c r="AD6" s="116"/>
      <c r="AE6" s="117"/>
      <c r="AF6" s="118"/>
    </row>
    <row r="7" spans="1:64" s="178" customFormat="1" ht="11.25">
      <c r="A7" s="179" t="s">
        <v>541</v>
      </c>
      <c r="B7" s="180"/>
      <c r="C7" s="180"/>
      <c r="D7" s="180"/>
      <c r="E7" s="180"/>
      <c r="F7" s="180"/>
      <c r="G7" s="180"/>
      <c r="H7" s="180"/>
      <c r="I7" s="180"/>
      <c r="J7" s="180"/>
      <c r="K7" s="180"/>
      <c r="L7" s="181"/>
      <c r="M7" s="179" t="s">
        <v>542</v>
      </c>
      <c r="N7" s="180"/>
      <c r="O7" s="180"/>
      <c r="P7" s="180"/>
      <c r="Q7" s="180"/>
      <c r="R7" s="180"/>
      <c r="S7" s="180"/>
      <c r="T7" s="180"/>
      <c r="U7" s="180"/>
      <c r="V7" s="180"/>
      <c r="W7" s="181"/>
      <c r="X7" s="179" t="s">
        <v>543</v>
      </c>
      <c r="Y7" s="180"/>
      <c r="Z7" s="180"/>
      <c r="AA7" s="180"/>
      <c r="AB7" s="180"/>
      <c r="AC7" s="180"/>
      <c r="AD7" s="180"/>
      <c r="AE7" s="180"/>
      <c r="AF7" s="181"/>
    </row>
    <row r="8" spans="1:64">
      <c r="A8" s="520">
        <f>INTRO!$D$34</f>
        <v>0</v>
      </c>
      <c r="B8" s="520"/>
      <c r="C8" s="520"/>
      <c r="D8" s="520"/>
      <c r="E8" s="520"/>
      <c r="F8" s="117"/>
      <c r="G8" s="117"/>
      <c r="H8" s="117"/>
      <c r="I8" s="117"/>
      <c r="J8" s="117"/>
      <c r="K8" s="117"/>
      <c r="L8" s="118"/>
      <c r="M8" s="116"/>
      <c r="N8" s="117"/>
      <c r="O8" s="117"/>
      <c r="P8" s="117"/>
      <c r="Q8" s="117"/>
      <c r="R8" s="117"/>
      <c r="S8" s="117"/>
      <c r="T8" s="117"/>
      <c r="U8" s="117"/>
      <c r="V8" s="117"/>
      <c r="W8" s="118"/>
      <c r="X8" s="116"/>
      <c r="Y8" s="117"/>
      <c r="Z8" s="117"/>
      <c r="AA8" s="117"/>
      <c r="AB8" s="117"/>
      <c r="AC8" s="117"/>
      <c r="AD8" s="117"/>
      <c r="AE8" s="117"/>
      <c r="AF8" s="118"/>
    </row>
    <row r="9" spans="1:64" s="178" customFormat="1" ht="11.25">
      <c r="A9" s="179" t="s">
        <v>544</v>
      </c>
      <c r="B9" s="180"/>
      <c r="C9" s="180"/>
      <c r="D9" s="180"/>
      <c r="E9" s="179" t="s">
        <v>545</v>
      </c>
      <c r="F9" s="180"/>
      <c r="G9" s="180"/>
      <c r="H9" s="180"/>
      <c r="I9" s="181"/>
      <c r="J9" s="179" t="s">
        <v>546</v>
      </c>
      <c r="K9" s="180"/>
      <c r="L9" s="180"/>
      <c r="M9" s="180"/>
      <c r="N9" s="181"/>
      <c r="O9" s="179" t="s">
        <v>547</v>
      </c>
      <c r="P9" s="180"/>
      <c r="Q9" s="180"/>
      <c r="R9" s="181"/>
      <c r="S9" s="179" t="s">
        <v>548</v>
      </c>
      <c r="T9" s="180"/>
      <c r="U9" s="180"/>
      <c r="V9" s="181"/>
      <c r="W9" s="179" t="s">
        <v>549</v>
      </c>
      <c r="X9" s="180"/>
      <c r="Y9" s="180"/>
      <c r="Z9" s="180"/>
      <c r="AA9" s="181"/>
      <c r="AB9" s="179" t="s">
        <v>550</v>
      </c>
      <c r="AC9" s="180"/>
      <c r="AD9" s="180"/>
      <c r="AE9" s="180"/>
      <c r="AF9" s="181"/>
    </row>
    <row r="10" spans="1:64" s="272" customFormat="1">
      <c r="A10" s="116"/>
      <c r="B10" s="117"/>
      <c r="C10" s="117"/>
      <c r="D10" s="117"/>
      <c r="E10" s="116"/>
      <c r="F10" s="117"/>
      <c r="G10" s="117"/>
      <c r="H10" s="117"/>
      <c r="I10" s="118"/>
      <c r="J10" s="116"/>
      <c r="K10" s="117"/>
      <c r="L10" s="117"/>
      <c r="M10" s="117"/>
      <c r="N10" s="118"/>
      <c r="O10" s="116"/>
      <c r="P10" s="117"/>
      <c r="Q10" s="117"/>
      <c r="R10" s="118"/>
      <c r="S10" s="116"/>
      <c r="T10" s="117"/>
      <c r="U10" s="117"/>
      <c r="V10" s="118"/>
      <c r="W10" s="116"/>
      <c r="X10" s="117"/>
      <c r="Y10" s="117"/>
      <c r="Z10" s="117"/>
      <c r="AA10" s="118"/>
      <c r="AB10" s="116"/>
      <c r="AC10" s="117"/>
      <c r="AD10" s="117"/>
      <c r="AE10" s="117"/>
      <c r="AF10" s="118"/>
    </row>
    <row r="11" spans="1:64" ht="6.75" customHeight="1"/>
    <row r="12" spans="1:64">
      <c r="B12" s="454" t="s">
        <v>671</v>
      </c>
      <c r="C12" s="1414" t="str">
        <f>IF(C56&lt;&gt;"",AVERAGE(C62:AF62),"")</f>
        <v/>
      </c>
      <c r="D12" s="1414"/>
      <c r="E12" s="455"/>
      <c r="F12" s="456" t="s">
        <v>551</v>
      </c>
      <c r="G12" s="456"/>
      <c r="H12" s="1414" t="str">
        <f>IF(C12&lt;&gt;"",C12+AI20*C33,"")</f>
        <v/>
      </c>
      <c r="I12" s="1414"/>
      <c r="J12" s="455"/>
      <c r="K12" s="456" t="s">
        <v>552</v>
      </c>
      <c r="L12" s="456"/>
      <c r="M12" s="1414" t="str">
        <f>IF(C12&lt;&gt;"",C12-AI20*C33,"")</f>
        <v/>
      </c>
      <c r="N12" s="1415"/>
      <c r="S12" s="457" t="s">
        <v>553</v>
      </c>
      <c r="AH12" s="17" t="s">
        <v>554</v>
      </c>
    </row>
    <row r="13" spans="1:64">
      <c r="C13" s="430"/>
      <c r="D13" s="430"/>
      <c r="E13" s="430"/>
      <c r="F13" s="430"/>
      <c r="G13" s="430"/>
      <c r="H13" s="430"/>
      <c r="I13" s="430"/>
      <c r="J13" s="430"/>
      <c r="K13" s="430"/>
      <c r="L13" s="430"/>
      <c r="M13" s="430"/>
      <c r="N13" s="430"/>
    </row>
    <row r="14" spans="1:64">
      <c r="C14" s="430"/>
      <c r="D14" s="430"/>
      <c r="E14" s="430"/>
      <c r="F14" s="430"/>
      <c r="G14" s="430"/>
      <c r="H14" s="430"/>
      <c r="I14" s="430"/>
      <c r="J14" s="430"/>
      <c r="K14" s="430"/>
      <c r="L14" s="430"/>
      <c r="M14" s="430"/>
      <c r="N14" s="430"/>
      <c r="AH14" s="17" t="s">
        <v>555</v>
      </c>
      <c r="AI14" s="320">
        <v>1</v>
      </c>
      <c r="AJ14" s="320">
        <f t="shared" ref="AJ14:BL14" si="0">AI14+1</f>
        <v>2</v>
      </c>
      <c r="AK14" s="320">
        <f t="shared" si="0"/>
        <v>3</v>
      </c>
      <c r="AL14" s="320">
        <f t="shared" si="0"/>
        <v>4</v>
      </c>
      <c r="AM14" s="320">
        <f t="shared" si="0"/>
        <v>5</v>
      </c>
      <c r="AN14" s="320">
        <f t="shared" si="0"/>
        <v>6</v>
      </c>
      <c r="AO14" s="320">
        <f t="shared" si="0"/>
        <v>7</v>
      </c>
      <c r="AP14" s="320">
        <f t="shared" si="0"/>
        <v>8</v>
      </c>
      <c r="AQ14" s="320">
        <f t="shared" si="0"/>
        <v>9</v>
      </c>
      <c r="AR14" s="320">
        <f t="shared" si="0"/>
        <v>10</v>
      </c>
      <c r="AS14" s="320">
        <f t="shared" si="0"/>
        <v>11</v>
      </c>
      <c r="AT14" s="320">
        <f t="shared" si="0"/>
        <v>12</v>
      </c>
      <c r="AU14" s="320">
        <f t="shared" si="0"/>
        <v>13</v>
      </c>
      <c r="AV14" s="320">
        <f t="shared" si="0"/>
        <v>14</v>
      </c>
      <c r="AW14" s="320">
        <f t="shared" si="0"/>
        <v>15</v>
      </c>
      <c r="AX14" s="320">
        <f t="shared" si="0"/>
        <v>16</v>
      </c>
      <c r="AY14" s="320">
        <f t="shared" si="0"/>
        <v>17</v>
      </c>
      <c r="AZ14" s="320">
        <f t="shared" si="0"/>
        <v>18</v>
      </c>
      <c r="BA14" s="320">
        <f t="shared" si="0"/>
        <v>19</v>
      </c>
      <c r="BB14" s="320">
        <f t="shared" si="0"/>
        <v>20</v>
      </c>
      <c r="BC14" s="320">
        <f t="shared" si="0"/>
        <v>21</v>
      </c>
      <c r="BD14" s="320">
        <f t="shared" si="0"/>
        <v>22</v>
      </c>
      <c r="BE14" s="320">
        <f t="shared" si="0"/>
        <v>23</v>
      </c>
      <c r="BF14" s="320">
        <f t="shared" si="0"/>
        <v>24</v>
      </c>
      <c r="BG14" s="320">
        <f t="shared" si="0"/>
        <v>25</v>
      </c>
      <c r="BH14" s="320">
        <f t="shared" si="0"/>
        <v>26</v>
      </c>
      <c r="BI14" s="320">
        <f t="shared" si="0"/>
        <v>27</v>
      </c>
      <c r="BJ14" s="320">
        <f t="shared" si="0"/>
        <v>28</v>
      </c>
      <c r="BK14" s="320">
        <f t="shared" si="0"/>
        <v>29</v>
      </c>
      <c r="BL14" s="320">
        <f t="shared" si="0"/>
        <v>30</v>
      </c>
    </row>
    <row r="15" spans="1:64">
      <c r="C15" s="430"/>
      <c r="D15" s="430"/>
      <c r="E15" s="430"/>
      <c r="F15" s="430"/>
      <c r="G15" s="430"/>
      <c r="H15" s="430"/>
      <c r="I15" s="430"/>
      <c r="J15" s="430"/>
      <c r="K15" s="430"/>
      <c r="L15" s="430"/>
      <c r="M15" s="430"/>
      <c r="N15" s="430"/>
      <c r="AH15" s="17" t="s">
        <v>556</v>
      </c>
      <c r="AI15" s="458" t="str">
        <f t="shared" ref="AI15:BL15" si="1">$H$12</f>
        <v/>
      </c>
      <c r="AJ15" s="458" t="str">
        <f t="shared" si="1"/>
        <v/>
      </c>
      <c r="AK15" s="458" t="str">
        <f t="shared" si="1"/>
        <v/>
      </c>
      <c r="AL15" s="458" t="str">
        <f t="shared" si="1"/>
        <v/>
      </c>
      <c r="AM15" s="458" t="str">
        <f t="shared" si="1"/>
        <v/>
      </c>
      <c r="AN15" s="458" t="str">
        <f t="shared" si="1"/>
        <v/>
      </c>
      <c r="AO15" s="458" t="str">
        <f t="shared" si="1"/>
        <v/>
      </c>
      <c r="AP15" s="458" t="str">
        <f t="shared" si="1"/>
        <v/>
      </c>
      <c r="AQ15" s="458" t="str">
        <f t="shared" si="1"/>
        <v/>
      </c>
      <c r="AR15" s="458" t="str">
        <f t="shared" si="1"/>
        <v/>
      </c>
      <c r="AS15" s="458" t="str">
        <f t="shared" si="1"/>
        <v/>
      </c>
      <c r="AT15" s="458" t="str">
        <f t="shared" si="1"/>
        <v/>
      </c>
      <c r="AU15" s="458" t="str">
        <f t="shared" si="1"/>
        <v/>
      </c>
      <c r="AV15" s="458" t="str">
        <f t="shared" si="1"/>
        <v/>
      </c>
      <c r="AW15" s="458" t="str">
        <f t="shared" si="1"/>
        <v/>
      </c>
      <c r="AX15" s="458" t="str">
        <f t="shared" si="1"/>
        <v/>
      </c>
      <c r="AY15" s="458" t="str">
        <f t="shared" si="1"/>
        <v/>
      </c>
      <c r="AZ15" s="458" t="str">
        <f t="shared" si="1"/>
        <v/>
      </c>
      <c r="BA15" s="458" t="str">
        <f t="shared" si="1"/>
        <v/>
      </c>
      <c r="BB15" s="458" t="str">
        <f t="shared" si="1"/>
        <v/>
      </c>
      <c r="BC15" s="458" t="str">
        <f t="shared" si="1"/>
        <v/>
      </c>
      <c r="BD15" s="458" t="str">
        <f t="shared" si="1"/>
        <v/>
      </c>
      <c r="BE15" s="458" t="str">
        <f t="shared" si="1"/>
        <v/>
      </c>
      <c r="BF15" s="458" t="str">
        <f t="shared" si="1"/>
        <v/>
      </c>
      <c r="BG15" s="458" t="str">
        <f t="shared" si="1"/>
        <v/>
      </c>
      <c r="BH15" s="458" t="str">
        <f t="shared" si="1"/>
        <v/>
      </c>
      <c r="BI15" s="458" t="str">
        <f t="shared" si="1"/>
        <v/>
      </c>
      <c r="BJ15" s="458" t="str">
        <f t="shared" si="1"/>
        <v/>
      </c>
      <c r="BK15" s="458" t="str">
        <f t="shared" si="1"/>
        <v/>
      </c>
      <c r="BL15" s="458" t="str">
        <f t="shared" si="1"/>
        <v/>
      </c>
    </row>
    <row r="16" spans="1:64">
      <c r="C16" s="430"/>
      <c r="D16" s="430"/>
      <c r="E16" s="430"/>
      <c r="F16" s="430"/>
      <c r="G16" s="430"/>
      <c r="H16" s="430"/>
      <c r="I16" s="430"/>
      <c r="J16" s="430"/>
      <c r="K16" s="430"/>
      <c r="L16" s="430"/>
      <c r="M16" s="430"/>
      <c r="N16" s="430"/>
      <c r="AH16" s="17" t="s">
        <v>416</v>
      </c>
      <c r="AI16" s="458" t="str">
        <f t="shared" ref="AI16:BL16" si="2">$C$12</f>
        <v/>
      </c>
      <c r="AJ16" s="458" t="str">
        <f t="shared" si="2"/>
        <v/>
      </c>
      <c r="AK16" s="458" t="str">
        <f t="shared" si="2"/>
        <v/>
      </c>
      <c r="AL16" s="458" t="str">
        <f t="shared" si="2"/>
        <v/>
      </c>
      <c r="AM16" s="458" t="str">
        <f t="shared" si="2"/>
        <v/>
      </c>
      <c r="AN16" s="458" t="str">
        <f t="shared" si="2"/>
        <v/>
      </c>
      <c r="AO16" s="458" t="str">
        <f t="shared" si="2"/>
        <v/>
      </c>
      <c r="AP16" s="458" t="str">
        <f t="shared" si="2"/>
        <v/>
      </c>
      <c r="AQ16" s="458" t="str">
        <f t="shared" si="2"/>
        <v/>
      </c>
      <c r="AR16" s="458" t="str">
        <f t="shared" si="2"/>
        <v/>
      </c>
      <c r="AS16" s="458" t="str">
        <f t="shared" si="2"/>
        <v/>
      </c>
      <c r="AT16" s="458" t="str">
        <f t="shared" si="2"/>
        <v/>
      </c>
      <c r="AU16" s="458" t="str">
        <f t="shared" si="2"/>
        <v/>
      </c>
      <c r="AV16" s="458" t="str">
        <f t="shared" si="2"/>
        <v/>
      </c>
      <c r="AW16" s="458" t="str">
        <f t="shared" si="2"/>
        <v/>
      </c>
      <c r="AX16" s="458" t="str">
        <f t="shared" si="2"/>
        <v/>
      </c>
      <c r="AY16" s="458" t="str">
        <f t="shared" si="2"/>
        <v/>
      </c>
      <c r="AZ16" s="458" t="str">
        <f t="shared" si="2"/>
        <v/>
      </c>
      <c r="BA16" s="458" t="str">
        <f t="shared" si="2"/>
        <v/>
      </c>
      <c r="BB16" s="458" t="str">
        <f t="shared" si="2"/>
        <v/>
      </c>
      <c r="BC16" s="458" t="str">
        <f t="shared" si="2"/>
        <v/>
      </c>
      <c r="BD16" s="458" t="str">
        <f t="shared" si="2"/>
        <v/>
      </c>
      <c r="BE16" s="458" t="str">
        <f t="shared" si="2"/>
        <v/>
      </c>
      <c r="BF16" s="458" t="str">
        <f t="shared" si="2"/>
        <v/>
      </c>
      <c r="BG16" s="458" t="str">
        <f t="shared" si="2"/>
        <v/>
      </c>
      <c r="BH16" s="458" t="str">
        <f t="shared" si="2"/>
        <v/>
      </c>
      <c r="BI16" s="458" t="str">
        <f t="shared" si="2"/>
        <v/>
      </c>
      <c r="BJ16" s="458" t="str">
        <f t="shared" si="2"/>
        <v/>
      </c>
      <c r="BK16" s="458" t="str">
        <f t="shared" si="2"/>
        <v/>
      </c>
      <c r="BL16" s="458" t="str">
        <f t="shared" si="2"/>
        <v/>
      </c>
    </row>
    <row r="17" spans="3:64">
      <c r="C17" s="430"/>
      <c r="D17" s="430"/>
      <c r="E17" s="430"/>
      <c r="F17" s="430"/>
      <c r="G17" s="430"/>
      <c r="H17" s="430"/>
      <c r="I17" s="430"/>
      <c r="J17" s="430"/>
      <c r="K17" s="430"/>
      <c r="L17" s="430"/>
      <c r="M17" s="430"/>
      <c r="N17" s="430"/>
      <c r="AH17" s="17" t="s">
        <v>557</v>
      </c>
      <c r="AI17" s="458" t="str">
        <f>C62</f>
        <v/>
      </c>
      <c r="AJ17" s="458" t="str">
        <f t="shared" ref="AJ17:BL17" si="3">IF(D56&lt;&gt;"",D62,AJ16)</f>
        <v/>
      </c>
      <c r="AK17" s="458" t="str">
        <f t="shared" si="3"/>
        <v/>
      </c>
      <c r="AL17" s="458" t="str">
        <f t="shared" si="3"/>
        <v/>
      </c>
      <c r="AM17" s="458" t="str">
        <f t="shared" si="3"/>
        <v/>
      </c>
      <c r="AN17" s="458" t="str">
        <f t="shared" si="3"/>
        <v/>
      </c>
      <c r="AO17" s="458" t="str">
        <f t="shared" si="3"/>
        <v/>
      </c>
      <c r="AP17" s="458" t="str">
        <f t="shared" si="3"/>
        <v/>
      </c>
      <c r="AQ17" s="458" t="str">
        <f t="shared" si="3"/>
        <v/>
      </c>
      <c r="AR17" s="458" t="str">
        <f t="shared" si="3"/>
        <v/>
      </c>
      <c r="AS17" s="458" t="str">
        <f t="shared" si="3"/>
        <v/>
      </c>
      <c r="AT17" s="458" t="str">
        <f t="shared" si="3"/>
        <v/>
      </c>
      <c r="AU17" s="458" t="str">
        <f t="shared" si="3"/>
        <v/>
      </c>
      <c r="AV17" s="458" t="str">
        <f t="shared" si="3"/>
        <v/>
      </c>
      <c r="AW17" s="458" t="str">
        <f t="shared" si="3"/>
        <v/>
      </c>
      <c r="AX17" s="458" t="str">
        <f t="shared" si="3"/>
        <v/>
      </c>
      <c r="AY17" s="458" t="str">
        <f t="shared" si="3"/>
        <v/>
      </c>
      <c r="AZ17" s="458" t="str">
        <f t="shared" si="3"/>
        <v/>
      </c>
      <c r="BA17" s="458" t="str">
        <f t="shared" si="3"/>
        <v/>
      </c>
      <c r="BB17" s="458" t="str">
        <f t="shared" si="3"/>
        <v/>
      </c>
      <c r="BC17" s="458" t="str">
        <f t="shared" si="3"/>
        <v/>
      </c>
      <c r="BD17" s="458" t="str">
        <f t="shared" si="3"/>
        <v/>
      </c>
      <c r="BE17" s="458" t="str">
        <f t="shared" si="3"/>
        <v/>
      </c>
      <c r="BF17" s="458" t="str">
        <f t="shared" si="3"/>
        <v/>
      </c>
      <c r="BG17" s="458" t="str">
        <f t="shared" si="3"/>
        <v/>
      </c>
      <c r="BH17" s="458" t="str">
        <f t="shared" si="3"/>
        <v/>
      </c>
      <c r="BI17" s="458" t="str">
        <f t="shared" si="3"/>
        <v/>
      </c>
      <c r="BJ17" s="458" t="str">
        <f t="shared" si="3"/>
        <v/>
      </c>
      <c r="BK17" s="458" t="str">
        <f t="shared" si="3"/>
        <v/>
      </c>
      <c r="BL17" s="458" t="str">
        <f t="shared" si="3"/>
        <v/>
      </c>
    </row>
    <row r="18" spans="3:64">
      <c r="C18" s="430"/>
      <c r="D18" s="430"/>
      <c r="E18" s="430"/>
      <c r="F18" s="430"/>
      <c r="G18" s="430"/>
      <c r="H18" s="430"/>
      <c r="I18" s="430"/>
      <c r="J18" s="430"/>
      <c r="K18" s="430"/>
      <c r="L18" s="430"/>
      <c r="M18" s="430"/>
      <c r="N18" s="430"/>
      <c r="AH18" s="17" t="s">
        <v>558</v>
      </c>
      <c r="AI18" s="458" t="str">
        <f t="shared" ref="AI18:BL18" si="4">$M$12</f>
        <v/>
      </c>
      <c r="AJ18" s="458" t="str">
        <f t="shared" si="4"/>
        <v/>
      </c>
      <c r="AK18" s="458" t="str">
        <f t="shared" si="4"/>
        <v/>
      </c>
      <c r="AL18" s="458" t="str">
        <f t="shared" si="4"/>
        <v/>
      </c>
      <c r="AM18" s="458" t="str">
        <f t="shared" si="4"/>
        <v/>
      </c>
      <c r="AN18" s="458" t="str">
        <f t="shared" si="4"/>
        <v/>
      </c>
      <c r="AO18" s="458" t="str">
        <f t="shared" si="4"/>
        <v/>
      </c>
      <c r="AP18" s="458" t="str">
        <f t="shared" si="4"/>
        <v/>
      </c>
      <c r="AQ18" s="458" t="str">
        <f t="shared" si="4"/>
        <v/>
      </c>
      <c r="AR18" s="458" t="str">
        <f t="shared" si="4"/>
        <v/>
      </c>
      <c r="AS18" s="458" t="str">
        <f t="shared" si="4"/>
        <v/>
      </c>
      <c r="AT18" s="458" t="str">
        <f t="shared" si="4"/>
        <v/>
      </c>
      <c r="AU18" s="458" t="str">
        <f t="shared" si="4"/>
        <v/>
      </c>
      <c r="AV18" s="458" t="str">
        <f t="shared" si="4"/>
        <v/>
      </c>
      <c r="AW18" s="458" t="str">
        <f t="shared" si="4"/>
        <v/>
      </c>
      <c r="AX18" s="458" t="str">
        <f t="shared" si="4"/>
        <v/>
      </c>
      <c r="AY18" s="458" t="str">
        <f t="shared" si="4"/>
        <v/>
      </c>
      <c r="AZ18" s="458" t="str">
        <f t="shared" si="4"/>
        <v/>
      </c>
      <c r="BA18" s="458" t="str">
        <f t="shared" si="4"/>
        <v/>
      </c>
      <c r="BB18" s="458" t="str">
        <f t="shared" si="4"/>
        <v/>
      </c>
      <c r="BC18" s="458" t="str">
        <f t="shared" si="4"/>
        <v/>
      </c>
      <c r="BD18" s="458" t="str">
        <f t="shared" si="4"/>
        <v/>
      </c>
      <c r="BE18" s="458" t="str">
        <f t="shared" si="4"/>
        <v/>
      </c>
      <c r="BF18" s="458" t="str">
        <f t="shared" si="4"/>
        <v/>
      </c>
      <c r="BG18" s="458" t="str">
        <f t="shared" si="4"/>
        <v/>
      </c>
      <c r="BH18" s="458" t="str">
        <f t="shared" si="4"/>
        <v/>
      </c>
      <c r="BI18" s="458" t="str">
        <f t="shared" si="4"/>
        <v/>
      </c>
      <c r="BJ18" s="458" t="str">
        <f t="shared" si="4"/>
        <v/>
      </c>
      <c r="BK18" s="458" t="str">
        <f t="shared" si="4"/>
        <v/>
      </c>
      <c r="BL18" s="458" t="str">
        <f t="shared" si="4"/>
        <v/>
      </c>
    </row>
    <row r="19" spans="3:64">
      <c r="C19" s="430"/>
      <c r="D19" s="430"/>
      <c r="E19" s="430"/>
      <c r="F19" s="430"/>
      <c r="G19" s="430"/>
      <c r="H19" s="430"/>
      <c r="I19" s="430"/>
      <c r="J19" s="430"/>
      <c r="K19" s="430"/>
      <c r="L19" s="430"/>
      <c r="M19" s="430"/>
      <c r="N19" s="430"/>
    </row>
    <row r="20" spans="3:64" ht="15.75">
      <c r="C20" s="430"/>
      <c r="D20" s="430"/>
      <c r="E20" s="430"/>
      <c r="F20" s="430"/>
      <c r="G20" s="430"/>
      <c r="H20" s="430"/>
      <c r="I20" s="430"/>
      <c r="J20" s="430"/>
      <c r="K20" s="430"/>
      <c r="L20" s="430"/>
      <c r="M20" s="430"/>
      <c r="N20" s="430"/>
      <c r="AH20" s="17" t="s">
        <v>672</v>
      </c>
      <c r="AI20" s="17">
        <f>IF(COUNT(C56:C60)=5,0.577,IF(COUNT(C56:C60)=4,0.729,IF(COUNT(C56:C60)=3,1.023,1.88)))</f>
        <v>1.88</v>
      </c>
    </row>
    <row r="21" spans="3:64">
      <c r="C21" s="430"/>
      <c r="D21" s="430"/>
      <c r="E21" s="430"/>
      <c r="F21" s="430"/>
      <c r="G21" s="430"/>
      <c r="H21" s="430"/>
      <c r="I21" s="430"/>
      <c r="J21" s="430"/>
      <c r="K21" s="430"/>
      <c r="L21" s="430"/>
      <c r="M21" s="430"/>
      <c r="N21" s="430"/>
    </row>
    <row r="22" spans="3:64">
      <c r="C22" s="430"/>
      <c r="D22" s="430"/>
      <c r="E22" s="430"/>
      <c r="F22" s="430"/>
      <c r="G22" s="430"/>
      <c r="H22" s="430"/>
      <c r="I22" s="430"/>
      <c r="J22" s="430"/>
      <c r="K22" s="430"/>
      <c r="L22" s="430"/>
      <c r="M22" s="430"/>
      <c r="N22" s="430"/>
    </row>
    <row r="23" spans="3:64">
      <c r="C23" s="430"/>
      <c r="D23" s="430"/>
      <c r="E23" s="430"/>
      <c r="F23" s="430"/>
      <c r="G23" s="430"/>
      <c r="H23" s="430"/>
      <c r="I23" s="430"/>
      <c r="J23" s="430"/>
      <c r="K23" s="430"/>
      <c r="L23" s="430"/>
      <c r="M23" s="430"/>
      <c r="N23" s="430"/>
    </row>
    <row r="24" spans="3:64">
      <c r="C24" s="430"/>
      <c r="D24" s="430"/>
      <c r="E24" s="430"/>
      <c r="F24" s="430"/>
      <c r="G24" s="430"/>
      <c r="H24" s="430"/>
      <c r="I24" s="430"/>
      <c r="J24" s="430"/>
      <c r="K24" s="430"/>
      <c r="L24" s="430"/>
      <c r="M24" s="430"/>
      <c r="N24" s="430"/>
    </row>
    <row r="25" spans="3:64">
      <c r="C25" s="430"/>
      <c r="D25" s="430"/>
      <c r="E25" s="430"/>
      <c r="F25" s="430"/>
      <c r="G25" s="430"/>
      <c r="H25" s="430"/>
      <c r="I25" s="430"/>
      <c r="J25" s="430"/>
      <c r="K25" s="430"/>
      <c r="L25" s="430"/>
      <c r="M25" s="430"/>
      <c r="N25" s="430"/>
    </row>
    <row r="26" spans="3:64">
      <c r="C26" s="430"/>
      <c r="D26" s="430"/>
      <c r="E26" s="430"/>
      <c r="F26" s="430"/>
      <c r="G26" s="430"/>
      <c r="H26" s="430"/>
      <c r="I26" s="430"/>
      <c r="J26" s="430"/>
      <c r="K26" s="430"/>
      <c r="L26" s="430"/>
      <c r="M26" s="430"/>
      <c r="N26" s="430"/>
    </row>
    <row r="27" spans="3:64">
      <c r="C27" s="430"/>
      <c r="D27" s="430"/>
      <c r="E27" s="430"/>
      <c r="F27" s="430"/>
      <c r="G27" s="430"/>
      <c r="H27" s="430"/>
      <c r="I27" s="430"/>
      <c r="J27" s="430"/>
      <c r="K27" s="430"/>
      <c r="L27" s="430"/>
      <c r="M27" s="430"/>
      <c r="N27" s="430"/>
    </row>
    <row r="28" spans="3:64">
      <c r="C28" s="430"/>
      <c r="D28" s="430"/>
      <c r="E28" s="430"/>
      <c r="F28" s="430"/>
      <c r="G28" s="430"/>
      <c r="H28" s="430"/>
      <c r="I28" s="430"/>
      <c r="J28" s="430"/>
      <c r="K28" s="430"/>
      <c r="L28" s="430"/>
      <c r="M28" s="430"/>
      <c r="N28" s="430"/>
    </row>
    <row r="29" spans="3:64">
      <c r="C29" s="430"/>
      <c r="D29" s="430"/>
      <c r="E29" s="430"/>
      <c r="F29" s="430"/>
      <c r="G29" s="430"/>
      <c r="H29" s="430"/>
      <c r="I29" s="430"/>
      <c r="J29" s="430"/>
      <c r="K29" s="430"/>
      <c r="L29" s="430"/>
      <c r="M29" s="430"/>
      <c r="N29" s="430"/>
    </row>
    <row r="30" spans="3:64">
      <c r="C30" s="430"/>
      <c r="D30" s="430"/>
      <c r="E30" s="430"/>
      <c r="F30" s="430"/>
      <c r="G30" s="430"/>
      <c r="H30" s="430"/>
      <c r="I30" s="430"/>
      <c r="J30" s="430"/>
      <c r="K30" s="430"/>
      <c r="L30" s="430"/>
      <c r="M30" s="430"/>
      <c r="N30" s="430"/>
    </row>
    <row r="31" spans="3:64">
      <c r="C31" s="430"/>
      <c r="D31" s="430"/>
      <c r="E31" s="430"/>
      <c r="F31" s="430"/>
      <c r="G31" s="430"/>
      <c r="H31" s="430"/>
      <c r="I31" s="430"/>
      <c r="J31" s="430"/>
      <c r="K31" s="430"/>
      <c r="L31" s="430"/>
      <c r="M31" s="430"/>
      <c r="N31" s="430"/>
    </row>
    <row r="32" spans="3:64">
      <c r="C32" s="430"/>
      <c r="D32" s="430"/>
      <c r="E32" s="430"/>
      <c r="F32" s="430"/>
      <c r="G32" s="430"/>
      <c r="H32" s="430"/>
      <c r="I32" s="430"/>
      <c r="J32" s="430"/>
      <c r="K32" s="430"/>
      <c r="L32" s="430"/>
      <c r="M32" s="430"/>
      <c r="N32" s="430"/>
    </row>
    <row r="33" spans="2:119" s="178" customFormat="1">
      <c r="B33" s="454" t="s">
        <v>673</v>
      </c>
      <c r="C33" s="1414" t="str">
        <f>IF(C63&lt;&gt;"",AVERAGE(C63:AF63),"")</f>
        <v/>
      </c>
      <c r="D33" s="1414"/>
      <c r="E33" s="455"/>
      <c r="F33" s="456" t="s">
        <v>551</v>
      </c>
      <c r="G33" s="456"/>
      <c r="H33" s="1414" t="str">
        <f>IF(C56="","",IF(COUNT(C56:C60)=5,AI38*2.115,IF(COUNT(C56:C60)=4,AI38*2.282,IF(COUNT(C56:C60)=3,AI38*2.575,AI38*3.267))))</f>
        <v/>
      </c>
      <c r="I33" s="1414"/>
      <c r="J33" s="455"/>
      <c r="K33" s="456" t="s">
        <v>552</v>
      </c>
      <c r="L33" s="456"/>
      <c r="M33" s="1414" t="str">
        <f>IF(C56&lt;&gt;"",0,"")</f>
        <v/>
      </c>
      <c r="N33" s="1415"/>
      <c r="T33" s="457" t="s">
        <v>559</v>
      </c>
      <c r="AG33" s="8"/>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row>
    <row r="34" spans="2:119">
      <c r="AH34" s="17" t="s">
        <v>560</v>
      </c>
    </row>
    <row r="36" spans="2:119">
      <c r="AH36" s="17" t="s">
        <v>555</v>
      </c>
      <c r="AI36" s="320">
        <v>1</v>
      </c>
      <c r="AJ36" s="320">
        <f t="shared" ref="AJ36:BL36" si="5">AI36+1</f>
        <v>2</v>
      </c>
      <c r="AK36" s="320">
        <f t="shared" si="5"/>
        <v>3</v>
      </c>
      <c r="AL36" s="320">
        <f t="shared" si="5"/>
        <v>4</v>
      </c>
      <c r="AM36" s="320">
        <f t="shared" si="5"/>
        <v>5</v>
      </c>
      <c r="AN36" s="320">
        <f t="shared" si="5"/>
        <v>6</v>
      </c>
      <c r="AO36" s="320">
        <f t="shared" si="5"/>
        <v>7</v>
      </c>
      <c r="AP36" s="320">
        <f t="shared" si="5"/>
        <v>8</v>
      </c>
      <c r="AQ36" s="320">
        <f t="shared" si="5"/>
        <v>9</v>
      </c>
      <c r="AR36" s="320">
        <f t="shared" si="5"/>
        <v>10</v>
      </c>
      <c r="AS36" s="320">
        <f t="shared" si="5"/>
        <v>11</v>
      </c>
      <c r="AT36" s="320">
        <f t="shared" si="5"/>
        <v>12</v>
      </c>
      <c r="AU36" s="320">
        <f t="shared" si="5"/>
        <v>13</v>
      </c>
      <c r="AV36" s="320">
        <f t="shared" si="5"/>
        <v>14</v>
      </c>
      <c r="AW36" s="320">
        <f t="shared" si="5"/>
        <v>15</v>
      </c>
      <c r="AX36" s="320">
        <f t="shared" si="5"/>
        <v>16</v>
      </c>
      <c r="AY36" s="320">
        <f t="shared" si="5"/>
        <v>17</v>
      </c>
      <c r="AZ36" s="320">
        <f t="shared" si="5"/>
        <v>18</v>
      </c>
      <c r="BA36" s="320">
        <f t="shared" si="5"/>
        <v>19</v>
      </c>
      <c r="BB36" s="320">
        <f t="shared" si="5"/>
        <v>20</v>
      </c>
      <c r="BC36" s="320">
        <f t="shared" si="5"/>
        <v>21</v>
      </c>
      <c r="BD36" s="320">
        <f t="shared" si="5"/>
        <v>22</v>
      </c>
      <c r="BE36" s="320">
        <f t="shared" si="5"/>
        <v>23</v>
      </c>
      <c r="BF36" s="320">
        <f t="shared" si="5"/>
        <v>24</v>
      </c>
      <c r="BG36" s="320">
        <f t="shared" si="5"/>
        <v>25</v>
      </c>
      <c r="BH36" s="320">
        <f t="shared" si="5"/>
        <v>26</v>
      </c>
      <c r="BI36" s="320">
        <f t="shared" si="5"/>
        <v>27</v>
      </c>
      <c r="BJ36" s="320">
        <f t="shared" si="5"/>
        <v>28</v>
      </c>
      <c r="BK36" s="320">
        <f t="shared" si="5"/>
        <v>29</v>
      </c>
      <c r="BL36" s="320">
        <f t="shared" si="5"/>
        <v>30</v>
      </c>
    </row>
    <row r="37" spans="2:119">
      <c r="AH37" s="17" t="s">
        <v>556</v>
      </c>
      <c r="AI37" s="458" t="str">
        <f t="shared" ref="AI37:BL37" si="6">$H$33</f>
        <v/>
      </c>
      <c r="AJ37" s="458" t="str">
        <f t="shared" si="6"/>
        <v/>
      </c>
      <c r="AK37" s="458" t="str">
        <f t="shared" si="6"/>
        <v/>
      </c>
      <c r="AL37" s="458" t="str">
        <f t="shared" si="6"/>
        <v/>
      </c>
      <c r="AM37" s="458" t="str">
        <f t="shared" si="6"/>
        <v/>
      </c>
      <c r="AN37" s="458" t="str">
        <f t="shared" si="6"/>
        <v/>
      </c>
      <c r="AO37" s="458" t="str">
        <f t="shared" si="6"/>
        <v/>
      </c>
      <c r="AP37" s="458" t="str">
        <f t="shared" si="6"/>
        <v/>
      </c>
      <c r="AQ37" s="458" t="str">
        <f t="shared" si="6"/>
        <v/>
      </c>
      <c r="AR37" s="458" t="str">
        <f t="shared" si="6"/>
        <v/>
      </c>
      <c r="AS37" s="458" t="str">
        <f t="shared" si="6"/>
        <v/>
      </c>
      <c r="AT37" s="458" t="str">
        <f t="shared" si="6"/>
        <v/>
      </c>
      <c r="AU37" s="458" t="str">
        <f t="shared" si="6"/>
        <v/>
      </c>
      <c r="AV37" s="458" t="str">
        <f t="shared" si="6"/>
        <v/>
      </c>
      <c r="AW37" s="458" t="str">
        <f t="shared" si="6"/>
        <v/>
      </c>
      <c r="AX37" s="458" t="str">
        <f t="shared" si="6"/>
        <v/>
      </c>
      <c r="AY37" s="458" t="str">
        <f t="shared" si="6"/>
        <v/>
      </c>
      <c r="AZ37" s="458" t="str">
        <f t="shared" si="6"/>
        <v/>
      </c>
      <c r="BA37" s="458" t="str">
        <f t="shared" si="6"/>
        <v/>
      </c>
      <c r="BB37" s="458" t="str">
        <f t="shared" si="6"/>
        <v/>
      </c>
      <c r="BC37" s="458" t="str">
        <f t="shared" si="6"/>
        <v/>
      </c>
      <c r="BD37" s="458" t="str">
        <f t="shared" si="6"/>
        <v/>
      </c>
      <c r="BE37" s="458" t="str">
        <f t="shared" si="6"/>
        <v/>
      </c>
      <c r="BF37" s="458" t="str">
        <f t="shared" si="6"/>
        <v/>
      </c>
      <c r="BG37" s="458" t="str">
        <f t="shared" si="6"/>
        <v/>
      </c>
      <c r="BH37" s="458" t="str">
        <f t="shared" si="6"/>
        <v/>
      </c>
      <c r="BI37" s="458" t="str">
        <f t="shared" si="6"/>
        <v/>
      </c>
      <c r="BJ37" s="458" t="str">
        <f t="shared" si="6"/>
        <v/>
      </c>
      <c r="BK37" s="458" t="str">
        <f t="shared" si="6"/>
        <v/>
      </c>
      <c r="BL37" s="458" t="str">
        <f t="shared" si="6"/>
        <v/>
      </c>
    </row>
    <row r="38" spans="2:119">
      <c r="AH38" s="17" t="s">
        <v>416</v>
      </c>
      <c r="AI38" s="458" t="e">
        <f>AVERAGE(C63:AF63)</f>
        <v>#DIV/0!</v>
      </c>
      <c r="AJ38" s="458" t="e">
        <f t="shared" ref="AJ38:BL38" si="7">$AI$38</f>
        <v>#DIV/0!</v>
      </c>
      <c r="AK38" s="458" t="e">
        <f t="shared" si="7"/>
        <v>#DIV/0!</v>
      </c>
      <c r="AL38" s="458" t="e">
        <f t="shared" si="7"/>
        <v>#DIV/0!</v>
      </c>
      <c r="AM38" s="458" t="e">
        <f t="shared" si="7"/>
        <v>#DIV/0!</v>
      </c>
      <c r="AN38" s="458" t="e">
        <f t="shared" si="7"/>
        <v>#DIV/0!</v>
      </c>
      <c r="AO38" s="458" t="e">
        <f t="shared" si="7"/>
        <v>#DIV/0!</v>
      </c>
      <c r="AP38" s="458" t="e">
        <f t="shared" si="7"/>
        <v>#DIV/0!</v>
      </c>
      <c r="AQ38" s="458" t="e">
        <f t="shared" si="7"/>
        <v>#DIV/0!</v>
      </c>
      <c r="AR38" s="458" t="e">
        <f t="shared" si="7"/>
        <v>#DIV/0!</v>
      </c>
      <c r="AS38" s="458" t="e">
        <f t="shared" si="7"/>
        <v>#DIV/0!</v>
      </c>
      <c r="AT38" s="458" t="e">
        <f t="shared" si="7"/>
        <v>#DIV/0!</v>
      </c>
      <c r="AU38" s="458" t="e">
        <f t="shared" si="7"/>
        <v>#DIV/0!</v>
      </c>
      <c r="AV38" s="458" t="e">
        <f t="shared" si="7"/>
        <v>#DIV/0!</v>
      </c>
      <c r="AW38" s="458" t="e">
        <f t="shared" si="7"/>
        <v>#DIV/0!</v>
      </c>
      <c r="AX38" s="458" t="e">
        <f t="shared" si="7"/>
        <v>#DIV/0!</v>
      </c>
      <c r="AY38" s="458" t="e">
        <f t="shared" si="7"/>
        <v>#DIV/0!</v>
      </c>
      <c r="AZ38" s="458" t="e">
        <f t="shared" si="7"/>
        <v>#DIV/0!</v>
      </c>
      <c r="BA38" s="458" t="e">
        <f t="shared" si="7"/>
        <v>#DIV/0!</v>
      </c>
      <c r="BB38" s="458" t="e">
        <f t="shared" si="7"/>
        <v>#DIV/0!</v>
      </c>
      <c r="BC38" s="458" t="e">
        <f t="shared" si="7"/>
        <v>#DIV/0!</v>
      </c>
      <c r="BD38" s="458" t="e">
        <f t="shared" si="7"/>
        <v>#DIV/0!</v>
      </c>
      <c r="BE38" s="458" t="e">
        <f t="shared" si="7"/>
        <v>#DIV/0!</v>
      </c>
      <c r="BF38" s="458" t="e">
        <f t="shared" si="7"/>
        <v>#DIV/0!</v>
      </c>
      <c r="BG38" s="458" t="e">
        <f t="shared" si="7"/>
        <v>#DIV/0!</v>
      </c>
      <c r="BH38" s="458" t="e">
        <f t="shared" si="7"/>
        <v>#DIV/0!</v>
      </c>
      <c r="BI38" s="458" t="e">
        <f t="shared" si="7"/>
        <v>#DIV/0!</v>
      </c>
      <c r="BJ38" s="458" t="e">
        <f t="shared" si="7"/>
        <v>#DIV/0!</v>
      </c>
      <c r="BK38" s="458" t="e">
        <f t="shared" si="7"/>
        <v>#DIV/0!</v>
      </c>
      <c r="BL38" s="458" t="e">
        <f t="shared" si="7"/>
        <v>#DIV/0!</v>
      </c>
    </row>
    <row r="39" spans="2:119">
      <c r="AH39" s="17" t="s">
        <v>561</v>
      </c>
      <c r="AI39" s="458" t="str">
        <f t="shared" ref="AI39:BL39" si="8">C63</f>
        <v/>
      </c>
      <c r="AJ39" s="458" t="str">
        <f t="shared" si="8"/>
        <v/>
      </c>
      <c r="AK39" s="458" t="str">
        <f t="shared" si="8"/>
        <v/>
      </c>
      <c r="AL39" s="458" t="str">
        <f t="shared" si="8"/>
        <v/>
      </c>
      <c r="AM39" s="458" t="str">
        <f t="shared" si="8"/>
        <v/>
      </c>
      <c r="AN39" s="458" t="str">
        <f t="shared" si="8"/>
        <v/>
      </c>
      <c r="AO39" s="458" t="str">
        <f t="shared" si="8"/>
        <v/>
      </c>
      <c r="AP39" s="458" t="str">
        <f t="shared" si="8"/>
        <v/>
      </c>
      <c r="AQ39" s="458" t="str">
        <f t="shared" si="8"/>
        <v/>
      </c>
      <c r="AR39" s="458" t="str">
        <f t="shared" si="8"/>
        <v/>
      </c>
      <c r="AS39" s="458" t="str">
        <f t="shared" si="8"/>
        <v/>
      </c>
      <c r="AT39" s="458" t="str">
        <f t="shared" si="8"/>
        <v/>
      </c>
      <c r="AU39" s="458" t="str">
        <f t="shared" si="8"/>
        <v/>
      </c>
      <c r="AV39" s="458" t="str">
        <f t="shared" si="8"/>
        <v/>
      </c>
      <c r="AW39" s="458" t="str">
        <f t="shared" si="8"/>
        <v/>
      </c>
      <c r="AX39" s="458" t="str">
        <f t="shared" si="8"/>
        <v/>
      </c>
      <c r="AY39" s="458" t="str">
        <f t="shared" si="8"/>
        <v/>
      </c>
      <c r="AZ39" s="458" t="str">
        <f t="shared" si="8"/>
        <v/>
      </c>
      <c r="BA39" s="458" t="str">
        <f t="shared" si="8"/>
        <v/>
      </c>
      <c r="BB39" s="458" t="str">
        <f t="shared" si="8"/>
        <v/>
      </c>
      <c r="BC39" s="458" t="str">
        <f t="shared" si="8"/>
        <v/>
      </c>
      <c r="BD39" s="458" t="str">
        <f t="shared" si="8"/>
        <v/>
      </c>
      <c r="BE39" s="458" t="str">
        <f t="shared" si="8"/>
        <v/>
      </c>
      <c r="BF39" s="458" t="str">
        <f t="shared" si="8"/>
        <v/>
      </c>
      <c r="BG39" s="458" t="str">
        <f t="shared" si="8"/>
        <v/>
      </c>
      <c r="BH39" s="458" t="str">
        <f t="shared" si="8"/>
        <v/>
      </c>
      <c r="BI39" s="458" t="str">
        <f t="shared" si="8"/>
        <v/>
      </c>
      <c r="BJ39" s="458" t="str">
        <f t="shared" si="8"/>
        <v/>
      </c>
      <c r="BK39" s="458" t="str">
        <f t="shared" si="8"/>
        <v/>
      </c>
      <c r="BL39" s="458" t="str">
        <f t="shared" si="8"/>
        <v/>
      </c>
    </row>
    <row r="40" spans="2:119">
      <c r="AH40" s="17" t="s">
        <v>558</v>
      </c>
      <c r="AI40" s="458" t="str">
        <f t="shared" ref="AI40:BL40" si="9">$M$33</f>
        <v/>
      </c>
      <c r="AJ40" s="458" t="str">
        <f t="shared" si="9"/>
        <v/>
      </c>
      <c r="AK40" s="458" t="str">
        <f t="shared" si="9"/>
        <v/>
      </c>
      <c r="AL40" s="458" t="str">
        <f t="shared" si="9"/>
        <v/>
      </c>
      <c r="AM40" s="458" t="str">
        <f t="shared" si="9"/>
        <v/>
      </c>
      <c r="AN40" s="458" t="str">
        <f t="shared" si="9"/>
        <v/>
      </c>
      <c r="AO40" s="458" t="str">
        <f t="shared" si="9"/>
        <v/>
      </c>
      <c r="AP40" s="458" t="str">
        <f t="shared" si="9"/>
        <v/>
      </c>
      <c r="AQ40" s="458" t="str">
        <f t="shared" si="9"/>
        <v/>
      </c>
      <c r="AR40" s="458" t="str">
        <f t="shared" si="9"/>
        <v/>
      </c>
      <c r="AS40" s="458" t="str">
        <f t="shared" si="9"/>
        <v/>
      </c>
      <c r="AT40" s="458" t="str">
        <f t="shared" si="9"/>
        <v/>
      </c>
      <c r="AU40" s="458" t="str">
        <f t="shared" si="9"/>
        <v/>
      </c>
      <c r="AV40" s="458" t="str">
        <f t="shared" si="9"/>
        <v/>
      </c>
      <c r="AW40" s="458" t="str">
        <f t="shared" si="9"/>
        <v/>
      </c>
      <c r="AX40" s="458" t="str">
        <f t="shared" si="9"/>
        <v/>
      </c>
      <c r="AY40" s="458" t="str">
        <f t="shared" si="9"/>
        <v/>
      </c>
      <c r="AZ40" s="458" t="str">
        <f t="shared" si="9"/>
        <v/>
      </c>
      <c r="BA40" s="458" t="str">
        <f t="shared" si="9"/>
        <v/>
      </c>
      <c r="BB40" s="458" t="str">
        <f t="shared" si="9"/>
        <v/>
      </c>
      <c r="BC40" s="458" t="str">
        <f t="shared" si="9"/>
        <v/>
      </c>
      <c r="BD40" s="458" t="str">
        <f t="shared" si="9"/>
        <v/>
      </c>
      <c r="BE40" s="458" t="str">
        <f t="shared" si="9"/>
        <v/>
      </c>
      <c r="BF40" s="458" t="str">
        <f t="shared" si="9"/>
        <v/>
      </c>
      <c r="BG40" s="458" t="str">
        <f t="shared" si="9"/>
        <v/>
      </c>
      <c r="BH40" s="458" t="str">
        <f t="shared" si="9"/>
        <v/>
      </c>
      <c r="BI40" s="458" t="str">
        <f t="shared" si="9"/>
        <v/>
      </c>
      <c r="BJ40" s="458" t="str">
        <f t="shared" si="9"/>
        <v/>
      </c>
      <c r="BK40" s="458" t="str">
        <f t="shared" si="9"/>
        <v/>
      </c>
      <c r="BL40" s="458" t="str">
        <f t="shared" si="9"/>
        <v/>
      </c>
    </row>
    <row r="54" spans="1:119" s="196" customFormat="1" ht="18" customHeight="1">
      <c r="A54" s="459"/>
      <c r="B54" s="460"/>
      <c r="C54" s="1411" t="s">
        <v>544</v>
      </c>
      <c r="D54" s="1412"/>
      <c r="E54" s="1412"/>
      <c r="F54" s="1412"/>
      <c r="G54" s="1412"/>
      <c r="H54" s="1412"/>
      <c r="I54" s="1412"/>
      <c r="J54" s="1412"/>
      <c r="K54" s="1412"/>
      <c r="L54" s="1413"/>
      <c r="M54" s="1411" t="s">
        <v>545</v>
      </c>
      <c r="N54" s="1412"/>
      <c r="O54" s="1412"/>
      <c r="P54" s="1412"/>
      <c r="Q54" s="1412"/>
      <c r="R54" s="1412"/>
      <c r="S54" s="1412"/>
      <c r="T54" s="1412"/>
      <c r="U54" s="1412"/>
      <c r="V54" s="1413"/>
      <c r="W54" s="1411" t="s">
        <v>546</v>
      </c>
      <c r="X54" s="1412"/>
      <c r="Y54" s="1412"/>
      <c r="Z54" s="1412"/>
      <c r="AA54" s="1412"/>
      <c r="AB54" s="1412"/>
      <c r="AC54" s="1412"/>
      <c r="AD54" s="1412"/>
      <c r="AE54" s="1412"/>
      <c r="AF54" s="1413"/>
      <c r="AG54" s="461"/>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461"/>
      <c r="BN54" s="461"/>
      <c r="BO54" s="461"/>
      <c r="BP54" s="461"/>
      <c r="BQ54" s="461"/>
      <c r="BR54" s="461"/>
      <c r="BS54" s="461"/>
      <c r="BT54" s="461"/>
      <c r="BU54" s="461"/>
      <c r="BV54" s="461"/>
      <c r="BW54" s="461"/>
      <c r="BX54" s="461"/>
      <c r="BY54" s="461"/>
      <c r="BZ54" s="461"/>
      <c r="CA54" s="461"/>
      <c r="CB54" s="461"/>
      <c r="CC54" s="461"/>
      <c r="CD54" s="461"/>
      <c r="CE54" s="461"/>
      <c r="CF54" s="461"/>
      <c r="CG54" s="461"/>
      <c r="CH54" s="461"/>
      <c r="CI54" s="461"/>
      <c r="CJ54" s="461"/>
      <c r="CK54" s="461"/>
      <c r="CL54" s="461"/>
      <c r="CM54" s="461"/>
      <c r="CN54" s="461"/>
      <c r="CO54" s="461"/>
      <c r="CP54" s="461"/>
      <c r="CQ54" s="461"/>
      <c r="CR54" s="461"/>
      <c r="CS54" s="461"/>
      <c r="CT54" s="461"/>
      <c r="CU54" s="461"/>
      <c r="CV54" s="461"/>
      <c r="CW54" s="461"/>
      <c r="CX54" s="461"/>
      <c r="CY54" s="461"/>
      <c r="CZ54" s="461"/>
      <c r="DA54" s="461"/>
      <c r="DB54" s="461"/>
      <c r="DC54" s="461"/>
      <c r="DD54" s="461"/>
      <c r="DE54" s="461"/>
      <c r="DF54" s="461"/>
      <c r="DG54" s="461"/>
      <c r="DH54" s="461"/>
      <c r="DI54" s="461"/>
      <c r="DJ54" s="461"/>
      <c r="DK54" s="461"/>
      <c r="DL54" s="461"/>
      <c r="DM54" s="461"/>
      <c r="DN54" s="461"/>
      <c r="DO54" s="461"/>
    </row>
    <row r="55" spans="1:119" s="196" customFormat="1" ht="24.95" customHeight="1">
      <c r="A55" s="1409" t="s">
        <v>562</v>
      </c>
      <c r="B55" s="1410"/>
      <c r="C55" s="462">
        <v>1</v>
      </c>
      <c r="D55" s="462">
        <f t="shared" ref="D55:L55" si="10">C55+1</f>
        <v>2</v>
      </c>
      <c r="E55" s="462">
        <f t="shared" si="10"/>
        <v>3</v>
      </c>
      <c r="F55" s="462">
        <f t="shared" si="10"/>
        <v>4</v>
      </c>
      <c r="G55" s="462">
        <f t="shared" si="10"/>
        <v>5</v>
      </c>
      <c r="H55" s="462">
        <f t="shared" si="10"/>
        <v>6</v>
      </c>
      <c r="I55" s="462">
        <f t="shared" si="10"/>
        <v>7</v>
      </c>
      <c r="J55" s="462">
        <f t="shared" si="10"/>
        <v>8</v>
      </c>
      <c r="K55" s="462">
        <f t="shared" si="10"/>
        <v>9</v>
      </c>
      <c r="L55" s="462">
        <f t="shared" si="10"/>
        <v>10</v>
      </c>
      <c r="M55" s="462">
        <v>1</v>
      </c>
      <c r="N55" s="462">
        <f t="shared" ref="N55:V55" si="11">M55+1</f>
        <v>2</v>
      </c>
      <c r="O55" s="462">
        <f t="shared" si="11"/>
        <v>3</v>
      </c>
      <c r="P55" s="462">
        <f t="shared" si="11"/>
        <v>4</v>
      </c>
      <c r="Q55" s="462">
        <f t="shared" si="11"/>
        <v>5</v>
      </c>
      <c r="R55" s="462">
        <f t="shared" si="11"/>
        <v>6</v>
      </c>
      <c r="S55" s="462">
        <f t="shared" si="11"/>
        <v>7</v>
      </c>
      <c r="T55" s="462">
        <f t="shared" si="11"/>
        <v>8</v>
      </c>
      <c r="U55" s="462">
        <f t="shared" si="11"/>
        <v>9</v>
      </c>
      <c r="V55" s="462">
        <f t="shared" si="11"/>
        <v>10</v>
      </c>
      <c r="W55" s="462">
        <v>1</v>
      </c>
      <c r="X55" s="462">
        <f t="shared" ref="X55:AF55" si="12">W55+1</f>
        <v>2</v>
      </c>
      <c r="Y55" s="462">
        <f t="shared" si="12"/>
        <v>3</v>
      </c>
      <c r="Z55" s="462">
        <f t="shared" si="12"/>
        <v>4</v>
      </c>
      <c r="AA55" s="462">
        <f t="shared" si="12"/>
        <v>5</v>
      </c>
      <c r="AB55" s="462">
        <f t="shared" si="12"/>
        <v>6</v>
      </c>
      <c r="AC55" s="462">
        <f t="shared" si="12"/>
        <v>7</v>
      </c>
      <c r="AD55" s="462">
        <f t="shared" si="12"/>
        <v>8</v>
      </c>
      <c r="AE55" s="462">
        <f t="shared" si="12"/>
        <v>9</v>
      </c>
      <c r="AF55" s="462">
        <f t="shared" si="12"/>
        <v>10</v>
      </c>
      <c r="AG55" s="461"/>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461"/>
      <c r="BN55" s="461"/>
      <c r="BO55" s="461"/>
      <c r="BP55" s="461"/>
      <c r="BQ55" s="461"/>
      <c r="BR55" s="461"/>
      <c r="BS55" s="461"/>
      <c r="BT55" s="461"/>
      <c r="BU55" s="461"/>
      <c r="BV55" s="461"/>
      <c r="BW55" s="461"/>
      <c r="BX55" s="461"/>
      <c r="BY55" s="461"/>
      <c r="BZ55" s="461"/>
      <c r="CA55" s="461"/>
      <c r="CB55" s="461"/>
      <c r="CC55" s="461"/>
      <c r="CD55" s="461"/>
      <c r="CE55" s="461"/>
      <c r="CF55" s="461"/>
      <c r="CG55" s="461"/>
      <c r="CH55" s="461"/>
      <c r="CI55" s="461"/>
      <c r="CJ55" s="461"/>
      <c r="CK55" s="461"/>
      <c r="CL55" s="461"/>
      <c r="CM55" s="461"/>
      <c r="CN55" s="461"/>
      <c r="CO55" s="461"/>
      <c r="CP55" s="461"/>
      <c r="CQ55" s="461"/>
      <c r="CR55" s="461"/>
      <c r="CS55" s="461"/>
      <c r="CT55" s="461"/>
      <c r="CU55" s="461"/>
      <c r="CV55" s="461"/>
      <c r="CW55" s="461"/>
      <c r="CX55" s="461"/>
      <c r="CY55" s="461"/>
      <c r="CZ55" s="461"/>
      <c r="DA55" s="461"/>
      <c r="DB55" s="461"/>
      <c r="DC55" s="461"/>
      <c r="DD55" s="461"/>
      <c r="DE55" s="461"/>
      <c r="DF55" s="461"/>
      <c r="DG55" s="461"/>
      <c r="DH55" s="461"/>
      <c r="DI55" s="461"/>
      <c r="DJ55" s="461"/>
      <c r="DK55" s="461"/>
      <c r="DL55" s="461"/>
      <c r="DM55" s="461"/>
      <c r="DN55" s="461"/>
      <c r="DO55" s="461"/>
    </row>
    <row r="56" spans="1:119" s="196" customFormat="1" ht="23.25" customHeight="1">
      <c r="A56" s="463" t="s">
        <v>122</v>
      </c>
      <c r="B56" s="464">
        <v>1</v>
      </c>
      <c r="C56" s="465"/>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1"/>
      <c r="AH56" s="461"/>
      <c r="AI56" s="461"/>
      <c r="AJ56" s="461"/>
      <c r="AK56" s="461"/>
      <c r="AL56" s="461"/>
      <c r="AM56" s="461"/>
      <c r="AN56" s="461"/>
      <c r="AO56" s="461"/>
      <c r="AP56" s="461"/>
      <c r="AQ56" s="461"/>
      <c r="AR56" s="461"/>
      <c r="AS56" s="461"/>
      <c r="AT56" s="461"/>
      <c r="AU56" s="461"/>
      <c r="AV56" s="461"/>
      <c r="AW56" s="461"/>
      <c r="AX56" s="461"/>
      <c r="AY56" s="461"/>
      <c r="AZ56" s="461"/>
      <c r="BA56" s="461"/>
      <c r="BB56" s="461"/>
      <c r="BC56" s="461"/>
      <c r="BD56" s="461"/>
      <c r="BE56" s="461"/>
      <c r="BF56" s="461"/>
      <c r="BG56" s="461"/>
      <c r="BH56" s="461"/>
      <c r="BI56" s="461"/>
      <c r="BJ56" s="461"/>
      <c r="BK56" s="461"/>
      <c r="BL56" s="461"/>
      <c r="BM56" s="461"/>
      <c r="BN56" s="461"/>
      <c r="BO56" s="461"/>
      <c r="BP56" s="461"/>
      <c r="BQ56" s="461"/>
      <c r="BR56" s="461"/>
      <c r="BS56" s="461"/>
      <c r="BT56" s="461"/>
      <c r="BU56" s="461"/>
      <c r="BV56" s="461"/>
      <c r="BW56" s="461"/>
      <c r="BX56" s="461"/>
      <c r="BY56" s="461"/>
      <c r="BZ56" s="461"/>
      <c r="CA56" s="461"/>
      <c r="CB56" s="461"/>
      <c r="CC56" s="461"/>
      <c r="CD56" s="461"/>
      <c r="CE56" s="461"/>
      <c r="CF56" s="461"/>
      <c r="CG56" s="461"/>
      <c r="CH56" s="461"/>
      <c r="CI56" s="461"/>
      <c r="CJ56" s="461"/>
      <c r="CK56" s="461"/>
      <c r="CL56" s="461"/>
      <c r="CM56" s="461"/>
      <c r="CN56" s="461"/>
      <c r="CO56" s="461"/>
      <c r="CP56" s="461"/>
      <c r="CQ56" s="461"/>
      <c r="CR56" s="461"/>
      <c r="CS56" s="461"/>
      <c r="CT56" s="461"/>
      <c r="CU56" s="461"/>
      <c r="CV56" s="461"/>
      <c r="CW56" s="461"/>
      <c r="CX56" s="461"/>
      <c r="CY56" s="461"/>
      <c r="CZ56" s="461"/>
      <c r="DA56" s="461"/>
      <c r="DB56" s="461"/>
      <c r="DC56" s="461"/>
      <c r="DD56" s="461"/>
      <c r="DE56" s="461"/>
      <c r="DF56" s="461"/>
      <c r="DG56" s="461"/>
      <c r="DH56" s="461"/>
      <c r="DI56" s="461"/>
      <c r="DJ56" s="461"/>
      <c r="DK56" s="461"/>
      <c r="DL56" s="461"/>
      <c r="DM56" s="461"/>
      <c r="DN56" s="461"/>
      <c r="DO56" s="461"/>
    </row>
    <row r="57" spans="1:119" s="196" customFormat="1" ht="23.25" customHeight="1">
      <c r="A57" s="466" t="s">
        <v>563</v>
      </c>
      <c r="B57" s="467">
        <v>2</v>
      </c>
      <c r="C57" s="465"/>
      <c r="D57" s="465"/>
      <c r="E57" s="465"/>
      <c r="F57" s="465"/>
      <c r="G57" s="465"/>
      <c r="H57" s="465"/>
      <c r="I57" s="465"/>
      <c r="J57" s="465"/>
      <c r="K57" s="465"/>
      <c r="L57" s="465"/>
      <c r="M57" s="465"/>
      <c r="N57" s="465"/>
      <c r="O57" s="465"/>
      <c r="P57" s="465"/>
      <c r="Q57" s="465"/>
      <c r="R57" s="465"/>
      <c r="S57" s="465"/>
      <c r="T57" s="465"/>
      <c r="U57" s="465"/>
      <c r="V57" s="465"/>
      <c r="W57" s="465"/>
      <c r="X57" s="465"/>
      <c r="Y57" s="465"/>
      <c r="Z57" s="465"/>
      <c r="AA57" s="465"/>
      <c r="AB57" s="465"/>
      <c r="AC57" s="465"/>
      <c r="AD57" s="465"/>
      <c r="AE57" s="465"/>
      <c r="AF57" s="465"/>
      <c r="AG57" s="461"/>
      <c r="AH57" s="461"/>
      <c r="AI57" s="461"/>
      <c r="AJ57" s="461"/>
      <c r="AK57" s="461"/>
      <c r="AL57" s="461"/>
      <c r="AM57" s="461"/>
      <c r="AN57" s="461"/>
      <c r="AO57" s="461"/>
      <c r="AP57" s="461"/>
      <c r="AQ57" s="461"/>
      <c r="AR57" s="461"/>
      <c r="AS57" s="461"/>
      <c r="AT57" s="461"/>
      <c r="AU57" s="461"/>
      <c r="AV57" s="461"/>
      <c r="AW57" s="461"/>
      <c r="AX57" s="461"/>
      <c r="AY57" s="461"/>
      <c r="AZ57" s="461"/>
      <c r="BA57" s="461"/>
      <c r="BB57" s="461"/>
      <c r="BC57" s="461"/>
      <c r="BD57" s="461"/>
      <c r="BE57" s="461"/>
      <c r="BF57" s="461"/>
      <c r="BG57" s="461"/>
      <c r="BH57" s="461"/>
      <c r="BI57" s="461"/>
      <c r="BJ57" s="461"/>
      <c r="BK57" s="461"/>
      <c r="BL57" s="461"/>
      <c r="BM57" s="461"/>
      <c r="BN57" s="461"/>
      <c r="BO57" s="461"/>
      <c r="BP57" s="461"/>
      <c r="BQ57" s="461"/>
      <c r="BR57" s="461"/>
      <c r="BS57" s="461"/>
      <c r="BT57" s="461"/>
      <c r="BU57" s="461"/>
      <c r="BV57" s="461"/>
      <c r="BW57" s="461"/>
      <c r="BX57" s="461"/>
      <c r="BY57" s="461"/>
      <c r="BZ57" s="461"/>
      <c r="CA57" s="461"/>
      <c r="CB57" s="461"/>
      <c r="CC57" s="461"/>
      <c r="CD57" s="461"/>
      <c r="CE57" s="461"/>
      <c r="CF57" s="461"/>
      <c r="CG57" s="461"/>
      <c r="CH57" s="461"/>
      <c r="CI57" s="461"/>
      <c r="CJ57" s="461"/>
      <c r="CK57" s="461"/>
      <c r="CL57" s="461"/>
      <c r="CM57" s="461"/>
      <c r="CN57" s="461"/>
      <c r="CO57" s="461"/>
      <c r="CP57" s="461"/>
      <c r="CQ57" s="461"/>
      <c r="CR57" s="461"/>
      <c r="CS57" s="461"/>
      <c r="CT57" s="461"/>
      <c r="CU57" s="461"/>
      <c r="CV57" s="461"/>
      <c r="CW57" s="461"/>
      <c r="CX57" s="461"/>
      <c r="CY57" s="461"/>
      <c r="CZ57" s="461"/>
      <c r="DA57" s="461"/>
      <c r="DB57" s="461"/>
      <c r="DC57" s="461"/>
      <c r="DD57" s="461"/>
      <c r="DE57" s="461"/>
      <c r="DF57" s="461"/>
      <c r="DG57" s="461"/>
      <c r="DH57" s="461"/>
      <c r="DI57" s="461"/>
      <c r="DJ57" s="461"/>
      <c r="DK57" s="461"/>
      <c r="DL57" s="461"/>
      <c r="DM57" s="461"/>
      <c r="DN57" s="461"/>
      <c r="DO57" s="461"/>
    </row>
    <row r="58" spans="1:119" s="196" customFormat="1" ht="23.25" customHeight="1">
      <c r="A58" s="466" t="s">
        <v>564</v>
      </c>
      <c r="B58" s="467">
        <v>3</v>
      </c>
      <c r="C58" s="465"/>
      <c r="D58" s="465"/>
      <c r="E58" s="465"/>
      <c r="F58" s="465"/>
      <c r="G58" s="465"/>
      <c r="H58" s="465"/>
      <c r="I58" s="465"/>
      <c r="J58" s="465"/>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1"/>
      <c r="AH58" s="461"/>
      <c r="AI58" s="461"/>
      <c r="AJ58" s="461"/>
      <c r="AK58" s="461"/>
      <c r="AL58" s="461"/>
      <c r="AM58" s="461"/>
      <c r="AN58" s="461"/>
      <c r="AO58" s="461"/>
      <c r="AP58" s="461"/>
      <c r="AQ58" s="461"/>
      <c r="AR58" s="461"/>
      <c r="AS58" s="461"/>
      <c r="AT58" s="461"/>
      <c r="AU58" s="461"/>
      <c r="AV58" s="461"/>
      <c r="AW58" s="461"/>
      <c r="AX58" s="461"/>
      <c r="AY58" s="461"/>
      <c r="AZ58" s="461"/>
      <c r="BA58" s="461"/>
      <c r="BB58" s="461"/>
      <c r="BC58" s="461"/>
      <c r="BD58" s="461"/>
      <c r="BE58" s="461"/>
      <c r="BF58" s="461"/>
      <c r="BG58" s="461"/>
      <c r="BH58" s="461"/>
      <c r="BI58" s="461"/>
      <c r="BJ58" s="461"/>
      <c r="BK58" s="461"/>
      <c r="BL58" s="461"/>
      <c r="BM58" s="461"/>
      <c r="BN58" s="461"/>
      <c r="BO58" s="461"/>
      <c r="BP58" s="461"/>
      <c r="BQ58" s="461"/>
      <c r="BR58" s="461"/>
      <c r="BS58" s="461"/>
      <c r="BT58" s="461"/>
      <c r="BU58" s="461"/>
      <c r="BV58" s="461"/>
      <c r="BW58" s="461"/>
      <c r="BX58" s="461"/>
      <c r="BY58" s="461"/>
      <c r="BZ58" s="461"/>
      <c r="CA58" s="461"/>
      <c r="CB58" s="461"/>
      <c r="CC58" s="461"/>
      <c r="CD58" s="461"/>
      <c r="CE58" s="461"/>
      <c r="CF58" s="461"/>
      <c r="CG58" s="461"/>
      <c r="CH58" s="461"/>
      <c r="CI58" s="461"/>
      <c r="CJ58" s="461"/>
      <c r="CK58" s="461"/>
      <c r="CL58" s="461"/>
      <c r="CM58" s="461"/>
      <c r="CN58" s="461"/>
      <c r="CO58" s="461"/>
      <c r="CP58" s="461"/>
      <c r="CQ58" s="461"/>
      <c r="CR58" s="461"/>
      <c r="CS58" s="461"/>
      <c r="CT58" s="461"/>
      <c r="CU58" s="461"/>
      <c r="CV58" s="461"/>
      <c r="CW58" s="461"/>
      <c r="CX58" s="461"/>
      <c r="CY58" s="461"/>
      <c r="CZ58" s="461"/>
      <c r="DA58" s="461"/>
      <c r="DB58" s="461"/>
      <c r="DC58" s="461"/>
      <c r="DD58" s="461"/>
      <c r="DE58" s="461"/>
      <c r="DF58" s="461"/>
      <c r="DG58" s="461"/>
      <c r="DH58" s="461"/>
      <c r="DI58" s="461"/>
      <c r="DJ58" s="461"/>
      <c r="DK58" s="461"/>
      <c r="DL58" s="461"/>
      <c r="DM58" s="461"/>
      <c r="DN58" s="461"/>
      <c r="DO58" s="461"/>
    </row>
    <row r="59" spans="1:119" s="196" customFormat="1" ht="23.25" customHeight="1">
      <c r="A59" s="466" t="s">
        <v>565</v>
      </c>
      <c r="B59" s="467">
        <v>4</v>
      </c>
      <c r="C59" s="465"/>
      <c r="D59" s="465"/>
      <c r="E59" s="465"/>
      <c r="F59" s="465"/>
      <c r="G59" s="465"/>
      <c r="H59" s="465"/>
      <c r="I59" s="465"/>
      <c r="J59" s="465"/>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1"/>
      <c r="AH59" s="461"/>
      <c r="AI59" s="461"/>
      <c r="AJ59" s="461"/>
      <c r="AK59" s="461"/>
      <c r="AL59" s="461"/>
      <c r="AM59" s="461"/>
      <c r="AN59" s="461"/>
      <c r="AO59" s="461"/>
      <c r="AP59" s="461"/>
      <c r="AQ59" s="461"/>
      <c r="AR59" s="461"/>
      <c r="AS59" s="461"/>
      <c r="AT59" s="461"/>
      <c r="AU59" s="461"/>
      <c r="AV59" s="461"/>
      <c r="AW59" s="461"/>
      <c r="AX59" s="461"/>
      <c r="AY59" s="461"/>
      <c r="AZ59" s="461"/>
      <c r="BA59" s="461"/>
      <c r="BB59" s="461"/>
      <c r="BC59" s="461"/>
      <c r="BD59" s="461"/>
      <c r="BE59" s="461"/>
      <c r="BF59" s="461"/>
      <c r="BG59" s="461"/>
      <c r="BH59" s="461"/>
      <c r="BI59" s="461"/>
      <c r="BJ59" s="461"/>
      <c r="BK59" s="461"/>
      <c r="BL59" s="461"/>
      <c r="BM59" s="461"/>
      <c r="BN59" s="461"/>
      <c r="BO59" s="461"/>
      <c r="BP59" s="461"/>
      <c r="BQ59" s="461"/>
      <c r="BR59" s="461"/>
      <c r="BS59" s="461"/>
      <c r="BT59" s="461"/>
      <c r="BU59" s="461"/>
      <c r="BV59" s="461"/>
      <c r="BW59" s="461"/>
      <c r="BX59" s="461"/>
      <c r="BY59" s="461"/>
      <c r="BZ59" s="461"/>
      <c r="CA59" s="461"/>
      <c r="CB59" s="461"/>
      <c r="CC59" s="461"/>
      <c r="CD59" s="461"/>
      <c r="CE59" s="461"/>
      <c r="CF59" s="461"/>
      <c r="CG59" s="461"/>
      <c r="CH59" s="461"/>
      <c r="CI59" s="461"/>
      <c r="CJ59" s="461"/>
      <c r="CK59" s="461"/>
      <c r="CL59" s="461"/>
      <c r="CM59" s="461"/>
      <c r="CN59" s="461"/>
      <c r="CO59" s="461"/>
      <c r="CP59" s="461"/>
      <c r="CQ59" s="461"/>
      <c r="CR59" s="461"/>
      <c r="CS59" s="461"/>
      <c r="CT59" s="461"/>
      <c r="CU59" s="461"/>
      <c r="CV59" s="461"/>
      <c r="CW59" s="461"/>
      <c r="CX59" s="461"/>
      <c r="CY59" s="461"/>
      <c r="CZ59" s="461"/>
      <c r="DA59" s="461"/>
      <c r="DB59" s="461"/>
      <c r="DC59" s="461"/>
      <c r="DD59" s="461"/>
      <c r="DE59" s="461"/>
      <c r="DF59" s="461"/>
      <c r="DG59" s="461"/>
      <c r="DH59" s="461"/>
      <c r="DI59" s="461"/>
      <c r="DJ59" s="461"/>
      <c r="DK59" s="461"/>
      <c r="DL59" s="461"/>
      <c r="DM59" s="461"/>
      <c r="DN59" s="461"/>
      <c r="DO59" s="461"/>
    </row>
    <row r="60" spans="1:119" s="196" customFormat="1" ht="23.25" customHeight="1">
      <c r="A60" s="468" t="s">
        <v>20</v>
      </c>
      <c r="B60" s="467">
        <v>5</v>
      </c>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1"/>
      <c r="AH60" s="461"/>
      <c r="AI60" s="461"/>
      <c r="AJ60" s="461"/>
      <c r="AK60" s="461"/>
      <c r="AL60" s="461"/>
      <c r="AM60" s="461"/>
      <c r="AN60" s="461"/>
      <c r="AO60" s="461"/>
      <c r="AP60" s="461"/>
      <c r="AQ60" s="461"/>
      <c r="AR60" s="461"/>
      <c r="AS60" s="461"/>
      <c r="AT60" s="461"/>
      <c r="AU60" s="461"/>
      <c r="AV60" s="461"/>
      <c r="AW60" s="461"/>
      <c r="AX60" s="461"/>
      <c r="AY60" s="461"/>
      <c r="AZ60" s="461"/>
      <c r="BA60" s="461"/>
      <c r="BB60" s="461"/>
      <c r="BC60" s="461"/>
      <c r="BD60" s="461"/>
      <c r="BE60" s="461"/>
      <c r="BF60" s="461"/>
      <c r="BG60" s="461"/>
      <c r="BH60" s="461"/>
      <c r="BI60" s="461"/>
      <c r="BJ60" s="461"/>
      <c r="BK60" s="461"/>
      <c r="BL60" s="461"/>
      <c r="BM60" s="461"/>
      <c r="BN60" s="461"/>
      <c r="BO60" s="461"/>
      <c r="BP60" s="461"/>
      <c r="BQ60" s="461"/>
      <c r="BR60" s="461"/>
      <c r="BS60" s="461"/>
      <c r="BT60" s="461"/>
      <c r="BU60" s="461"/>
      <c r="BV60" s="461"/>
      <c r="BW60" s="461"/>
      <c r="BX60" s="461"/>
      <c r="BY60" s="461"/>
      <c r="BZ60" s="461"/>
      <c r="CA60" s="461"/>
      <c r="CB60" s="461"/>
      <c r="CC60" s="461"/>
      <c r="CD60" s="461"/>
      <c r="CE60" s="461"/>
      <c r="CF60" s="461"/>
      <c r="CG60" s="461"/>
      <c r="CH60" s="461"/>
      <c r="CI60" s="461"/>
      <c r="CJ60" s="461"/>
      <c r="CK60" s="461"/>
      <c r="CL60" s="461"/>
      <c r="CM60" s="461"/>
      <c r="CN60" s="461"/>
      <c r="CO60" s="461"/>
      <c r="CP60" s="461"/>
      <c r="CQ60" s="461"/>
      <c r="CR60" s="461"/>
      <c r="CS60" s="461"/>
      <c r="CT60" s="461"/>
      <c r="CU60" s="461"/>
      <c r="CV60" s="461"/>
      <c r="CW60" s="461"/>
      <c r="CX60" s="461"/>
      <c r="CY60" s="461"/>
      <c r="CZ60" s="461"/>
      <c r="DA60" s="461"/>
      <c r="DB60" s="461"/>
      <c r="DC60" s="461"/>
      <c r="DD60" s="461"/>
      <c r="DE60" s="461"/>
      <c r="DF60" s="461"/>
      <c r="DG60" s="461"/>
      <c r="DH60" s="461"/>
      <c r="DI60" s="461"/>
      <c r="DJ60" s="461"/>
      <c r="DK60" s="461"/>
      <c r="DL60" s="461"/>
      <c r="DM60" s="461"/>
      <c r="DN60" s="461"/>
      <c r="DO60" s="461"/>
    </row>
    <row r="61" spans="1:119" s="196" customFormat="1" ht="24.95" customHeight="1">
      <c r="A61" s="469" t="s">
        <v>566</v>
      </c>
      <c r="B61" s="470"/>
      <c r="C61" s="471" t="str">
        <f t="shared" ref="C61:AF61" si="13">IF(C56&lt;&gt;"",SUM(C56:C60),"")</f>
        <v/>
      </c>
      <c r="D61" s="471" t="str">
        <f t="shared" si="13"/>
        <v/>
      </c>
      <c r="E61" s="471" t="str">
        <f t="shared" si="13"/>
        <v/>
      </c>
      <c r="F61" s="471" t="str">
        <f t="shared" si="13"/>
        <v/>
      </c>
      <c r="G61" s="471" t="str">
        <f t="shared" si="13"/>
        <v/>
      </c>
      <c r="H61" s="471" t="str">
        <f t="shared" si="13"/>
        <v/>
      </c>
      <c r="I61" s="471" t="str">
        <f t="shared" si="13"/>
        <v/>
      </c>
      <c r="J61" s="471" t="str">
        <f t="shared" si="13"/>
        <v/>
      </c>
      <c r="K61" s="471" t="str">
        <f t="shared" si="13"/>
        <v/>
      </c>
      <c r="L61" s="471" t="str">
        <f t="shared" si="13"/>
        <v/>
      </c>
      <c r="M61" s="471" t="str">
        <f t="shared" si="13"/>
        <v/>
      </c>
      <c r="N61" s="471" t="str">
        <f t="shared" si="13"/>
        <v/>
      </c>
      <c r="O61" s="471" t="str">
        <f t="shared" si="13"/>
        <v/>
      </c>
      <c r="P61" s="471" t="str">
        <f t="shared" si="13"/>
        <v/>
      </c>
      <c r="Q61" s="471" t="str">
        <f t="shared" si="13"/>
        <v/>
      </c>
      <c r="R61" s="471" t="str">
        <f t="shared" si="13"/>
        <v/>
      </c>
      <c r="S61" s="471" t="str">
        <f t="shared" si="13"/>
        <v/>
      </c>
      <c r="T61" s="471" t="str">
        <f t="shared" si="13"/>
        <v/>
      </c>
      <c r="U61" s="471" t="str">
        <f t="shared" si="13"/>
        <v/>
      </c>
      <c r="V61" s="471" t="str">
        <f t="shared" si="13"/>
        <v/>
      </c>
      <c r="W61" s="471" t="str">
        <f t="shared" si="13"/>
        <v/>
      </c>
      <c r="X61" s="471" t="str">
        <f t="shared" si="13"/>
        <v/>
      </c>
      <c r="Y61" s="471" t="str">
        <f t="shared" si="13"/>
        <v/>
      </c>
      <c r="Z61" s="471" t="str">
        <f t="shared" si="13"/>
        <v/>
      </c>
      <c r="AA61" s="471" t="str">
        <f t="shared" si="13"/>
        <v/>
      </c>
      <c r="AB61" s="471" t="str">
        <f t="shared" si="13"/>
        <v/>
      </c>
      <c r="AC61" s="471" t="str">
        <f t="shared" si="13"/>
        <v/>
      </c>
      <c r="AD61" s="471" t="str">
        <f t="shared" si="13"/>
        <v/>
      </c>
      <c r="AE61" s="471" t="str">
        <f t="shared" si="13"/>
        <v/>
      </c>
      <c r="AF61" s="471" t="str">
        <f t="shared" si="13"/>
        <v/>
      </c>
      <c r="AG61" s="461"/>
      <c r="AH61" s="461"/>
      <c r="AI61" s="461"/>
      <c r="AJ61" s="461"/>
      <c r="AK61" s="461"/>
      <c r="AL61" s="461"/>
      <c r="AM61" s="461"/>
      <c r="AN61" s="461"/>
      <c r="AO61" s="461"/>
      <c r="AP61" s="461"/>
      <c r="AQ61" s="461"/>
      <c r="AR61" s="461"/>
      <c r="AS61" s="461"/>
      <c r="AT61" s="461"/>
      <c r="AU61" s="461"/>
      <c r="AV61" s="461"/>
      <c r="AW61" s="461"/>
      <c r="AX61" s="461"/>
      <c r="AY61" s="461"/>
      <c r="AZ61" s="461"/>
      <c r="BA61" s="461"/>
      <c r="BB61" s="461"/>
      <c r="BC61" s="461"/>
      <c r="BD61" s="461"/>
      <c r="BE61" s="461"/>
      <c r="BF61" s="461"/>
      <c r="BG61" s="461"/>
      <c r="BH61" s="461"/>
      <c r="BI61" s="461"/>
      <c r="BJ61" s="461"/>
      <c r="BK61" s="461"/>
      <c r="BL61" s="461"/>
      <c r="BM61" s="461"/>
      <c r="BN61" s="461"/>
      <c r="BO61" s="461"/>
      <c r="BP61" s="461"/>
      <c r="BQ61" s="461"/>
      <c r="BR61" s="461"/>
      <c r="BS61" s="461"/>
      <c r="BT61" s="461"/>
      <c r="BU61" s="461"/>
      <c r="BV61" s="461"/>
      <c r="BW61" s="461"/>
      <c r="BX61" s="461"/>
      <c r="BY61" s="461"/>
      <c r="BZ61" s="461"/>
      <c r="CA61" s="461"/>
      <c r="CB61" s="461"/>
      <c r="CC61" s="461"/>
      <c r="CD61" s="461"/>
      <c r="CE61" s="461"/>
      <c r="CF61" s="461"/>
      <c r="CG61" s="461"/>
      <c r="CH61" s="461"/>
      <c r="CI61" s="461"/>
      <c r="CJ61" s="461"/>
      <c r="CK61" s="461"/>
      <c r="CL61" s="461"/>
      <c r="CM61" s="461"/>
      <c r="CN61" s="461"/>
      <c r="CO61" s="461"/>
      <c r="CP61" s="461"/>
      <c r="CQ61" s="461"/>
      <c r="CR61" s="461"/>
      <c r="CS61" s="461"/>
      <c r="CT61" s="461"/>
      <c r="CU61" s="461"/>
      <c r="CV61" s="461"/>
      <c r="CW61" s="461"/>
      <c r="CX61" s="461"/>
      <c r="CY61" s="461"/>
      <c r="CZ61" s="461"/>
      <c r="DA61" s="461"/>
      <c r="DB61" s="461"/>
      <c r="DC61" s="461"/>
      <c r="DD61" s="461"/>
      <c r="DE61" s="461"/>
      <c r="DF61" s="461"/>
      <c r="DG61" s="461"/>
      <c r="DH61" s="461"/>
      <c r="DI61" s="461"/>
      <c r="DJ61" s="461"/>
      <c r="DK61" s="461"/>
      <c r="DL61" s="461"/>
      <c r="DM61" s="461"/>
      <c r="DN61" s="461"/>
      <c r="DO61" s="461"/>
    </row>
    <row r="62" spans="1:119" s="196" customFormat="1" ht="24.95" customHeight="1">
      <c r="A62" s="472" t="s">
        <v>567</v>
      </c>
      <c r="B62" s="473" t="s">
        <v>568</v>
      </c>
      <c r="C62" s="471" t="str">
        <f t="shared" ref="C62:AF62" si="14">IF(C56&lt;&gt;"",AVERAGE(C56:C60),"")</f>
        <v/>
      </c>
      <c r="D62" s="471" t="str">
        <f t="shared" si="14"/>
        <v/>
      </c>
      <c r="E62" s="471" t="str">
        <f t="shared" si="14"/>
        <v/>
      </c>
      <c r="F62" s="471" t="str">
        <f t="shared" si="14"/>
        <v/>
      </c>
      <c r="G62" s="471" t="str">
        <f t="shared" si="14"/>
        <v/>
      </c>
      <c r="H62" s="471" t="str">
        <f t="shared" si="14"/>
        <v/>
      </c>
      <c r="I62" s="471" t="str">
        <f t="shared" si="14"/>
        <v/>
      </c>
      <c r="J62" s="471" t="str">
        <f t="shared" si="14"/>
        <v/>
      </c>
      <c r="K62" s="471" t="str">
        <f t="shared" si="14"/>
        <v/>
      </c>
      <c r="L62" s="471" t="str">
        <f t="shared" si="14"/>
        <v/>
      </c>
      <c r="M62" s="471" t="str">
        <f t="shared" si="14"/>
        <v/>
      </c>
      <c r="N62" s="471" t="str">
        <f t="shared" si="14"/>
        <v/>
      </c>
      <c r="O62" s="471" t="str">
        <f t="shared" si="14"/>
        <v/>
      </c>
      <c r="P62" s="471" t="str">
        <f t="shared" si="14"/>
        <v/>
      </c>
      <c r="Q62" s="471" t="str">
        <f t="shared" si="14"/>
        <v/>
      </c>
      <c r="R62" s="471" t="str">
        <f t="shared" si="14"/>
        <v/>
      </c>
      <c r="S62" s="471" t="str">
        <f t="shared" si="14"/>
        <v/>
      </c>
      <c r="T62" s="471" t="str">
        <f t="shared" si="14"/>
        <v/>
      </c>
      <c r="U62" s="471" t="str">
        <f t="shared" si="14"/>
        <v/>
      </c>
      <c r="V62" s="471" t="str">
        <f t="shared" si="14"/>
        <v/>
      </c>
      <c r="W62" s="471" t="str">
        <f t="shared" si="14"/>
        <v/>
      </c>
      <c r="X62" s="471" t="str">
        <f t="shared" si="14"/>
        <v/>
      </c>
      <c r="Y62" s="471" t="str">
        <f t="shared" si="14"/>
        <v/>
      </c>
      <c r="Z62" s="471" t="str">
        <f t="shared" si="14"/>
        <v/>
      </c>
      <c r="AA62" s="471" t="str">
        <f t="shared" si="14"/>
        <v/>
      </c>
      <c r="AB62" s="471" t="str">
        <f t="shared" si="14"/>
        <v/>
      </c>
      <c r="AC62" s="471" t="str">
        <f t="shared" si="14"/>
        <v/>
      </c>
      <c r="AD62" s="471" t="str">
        <f t="shared" si="14"/>
        <v/>
      </c>
      <c r="AE62" s="471" t="str">
        <f t="shared" si="14"/>
        <v/>
      </c>
      <c r="AF62" s="471" t="str">
        <f t="shared" si="14"/>
        <v/>
      </c>
      <c r="AG62" s="461"/>
      <c r="AH62" s="461"/>
      <c r="AI62" s="461"/>
      <c r="AJ62" s="461"/>
      <c r="AK62" s="461"/>
      <c r="AL62" s="461"/>
      <c r="AM62" s="461"/>
      <c r="AN62" s="461"/>
      <c r="AO62" s="461"/>
      <c r="AP62" s="461"/>
      <c r="AQ62" s="461"/>
      <c r="AR62" s="461"/>
      <c r="AS62" s="461"/>
      <c r="AT62" s="461"/>
      <c r="AU62" s="461"/>
      <c r="AV62" s="461"/>
      <c r="AW62" s="461"/>
      <c r="AX62" s="461"/>
      <c r="AY62" s="461"/>
      <c r="AZ62" s="461"/>
      <c r="BA62" s="461"/>
      <c r="BB62" s="461"/>
      <c r="BC62" s="461"/>
      <c r="BD62" s="461"/>
      <c r="BE62" s="461"/>
      <c r="BF62" s="461"/>
      <c r="BG62" s="461"/>
      <c r="BH62" s="461"/>
      <c r="BI62" s="461"/>
      <c r="BJ62" s="461"/>
      <c r="BK62" s="461"/>
      <c r="BL62" s="461"/>
      <c r="BM62" s="461"/>
      <c r="BN62" s="461"/>
      <c r="BO62" s="461"/>
      <c r="BP62" s="461"/>
      <c r="BQ62" s="461"/>
      <c r="BR62" s="461"/>
      <c r="BS62" s="461"/>
      <c r="BT62" s="461"/>
      <c r="BU62" s="461"/>
      <c r="BV62" s="461"/>
      <c r="BW62" s="461"/>
      <c r="BX62" s="461"/>
      <c r="BY62" s="461"/>
      <c r="BZ62" s="461"/>
      <c r="CA62" s="461"/>
      <c r="CB62" s="461"/>
      <c r="CC62" s="461"/>
      <c r="CD62" s="461"/>
      <c r="CE62" s="461"/>
      <c r="CF62" s="461"/>
      <c r="CG62" s="461"/>
      <c r="CH62" s="461"/>
      <c r="CI62" s="461"/>
      <c r="CJ62" s="461"/>
      <c r="CK62" s="461"/>
      <c r="CL62" s="461"/>
      <c r="CM62" s="461"/>
      <c r="CN62" s="461"/>
      <c r="CO62" s="461"/>
      <c r="CP62" s="461"/>
      <c r="CQ62" s="461"/>
      <c r="CR62" s="461"/>
      <c r="CS62" s="461"/>
      <c r="CT62" s="461"/>
      <c r="CU62" s="461"/>
      <c r="CV62" s="461"/>
      <c r="CW62" s="461"/>
      <c r="CX62" s="461"/>
      <c r="CY62" s="461"/>
      <c r="CZ62" s="461"/>
      <c r="DA62" s="461"/>
      <c r="DB62" s="461"/>
      <c r="DC62" s="461"/>
      <c r="DD62" s="461"/>
      <c r="DE62" s="461"/>
      <c r="DF62" s="461"/>
      <c r="DG62" s="461"/>
      <c r="DH62" s="461"/>
      <c r="DI62" s="461"/>
      <c r="DJ62" s="461"/>
      <c r="DK62" s="461"/>
      <c r="DL62" s="461"/>
      <c r="DM62" s="461"/>
      <c r="DN62" s="461"/>
      <c r="DO62" s="461"/>
    </row>
    <row r="63" spans="1:119" s="196" customFormat="1" ht="24.95" customHeight="1">
      <c r="A63" s="474" t="s">
        <v>122</v>
      </c>
      <c r="B63" s="473" t="s">
        <v>569</v>
      </c>
      <c r="C63" s="471" t="str">
        <f t="shared" ref="C63:AF63" si="15">IF(C56&lt;&gt;"",MAX(C56:C60)-MIN(C56:C60),"")</f>
        <v/>
      </c>
      <c r="D63" s="471" t="str">
        <f t="shared" si="15"/>
        <v/>
      </c>
      <c r="E63" s="471" t="str">
        <f t="shared" si="15"/>
        <v/>
      </c>
      <c r="F63" s="471" t="str">
        <f t="shared" si="15"/>
        <v/>
      </c>
      <c r="G63" s="471" t="str">
        <f t="shared" si="15"/>
        <v/>
      </c>
      <c r="H63" s="471" t="str">
        <f t="shared" si="15"/>
        <v/>
      </c>
      <c r="I63" s="471" t="str">
        <f t="shared" si="15"/>
        <v/>
      </c>
      <c r="J63" s="471" t="str">
        <f t="shared" si="15"/>
        <v/>
      </c>
      <c r="K63" s="471" t="str">
        <f t="shared" si="15"/>
        <v/>
      </c>
      <c r="L63" s="471" t="str">
        <f t="shared" si="15"/>
        <v/>
      </c>
      <c r="M63" s="471" t="str">
        <f t="shared" si="15"/>
        <v/>
      </c>
      <c r="N63" s="471" t="str">
        <f t="shared" si="15"/>
        <v/>
      </c>
      <c r="O63" s="471" t="str">
        <f t="shared" si="15"/>
        <v/>
      </c>
      <c r="P63" s="471" t="str">
        <f t="shared" si="15"/>
        <v/>
      </c>
      <c r="Q63" s="471" t="str">
        <f t="shared" si="15"/>
        <v/>
      </c>
      <c r="R63" s="471" t="str">
        <f t="shared" si="15"/>
        <v/>
      </c>
      <c r="S63" s="471" t="str">
        <f t="shared" si="15"/>
        <v/>
      </c>
      <c r="T63" s="471" t="str">
        <f t="shared" si="15"/>
        <v/>
      </c>
      <c r="U63" s="471" t="str">
        <f t="shared" si="15"/>
        <v/>
      </c>
      <c r="V63" s="471" t="str">
        <f t="shared" si="15"/>
        <v/>
      </c>
      <c r="W63" s="471" t="str">
        <f t="shared" si="15"/>
        <v/>
      </c>
      <c r="X63" s="471" t="str">
        <f t="shared" si="15"/>
        <v/>
      </c>
      <c r="Y63" s="471" t="str">
        <f t="shared" si="15"/>
        <v/>
      </c>
      <c r="Z63" s="471" t="str">
        <f t="shared" si="15"/>
        <v/>
      </c>
      <c r="AA63" s="471" t="str">
        <f t="shared" si="15"/>
        <v/>
      </c>
      <c r="AB63" s="471" t="str">
        <f t="shared" si="15"/>
        <v/>
      </c>
      <c r="AC63" s="471" t="str">
        <f t="shared" si="15"/>
        <v/>
      </c>
      <c r="AD63" s="471" t="str">
        <f t="shared" si="15"/>
        <v/>
      </c>
      <c r="AE63" s="471" t="str">
        <f t="shared" si="15"/>
        <v/>
      </c>
      <c r="AF63" s="471" t="str">
        <f t="shared" si="15"/>
        <v/>
      </c>
      <c r="AG63" s="461"/>
      <c r="AH63" s="461"/>
      <c r="AI63" s="461"/>
      <c r="AJ63" s="461"/>
      <c r="AK63" s="461"/>
      <c r="AL63" s="461"/>
      <c r="AM63" s="461"/>
      <c r="AN63" s="461"/>
      <c r="AO63" s="461"/>
      <c r="AP63" s="461"/>
      <c r="AQ63" s="461"/>
      <c r="AR63" s="461"/>
      <c r="AS63" s="461"/>
      <c r="AT63" s="461"/>
      <c r="AU63" s="461"/>
      <c r="AV63" s="461"/>
      <c r="AW63" s="461"/>
      <c r="AX63" s="461"/>
      <c r="AY63" s="461"/>
      <c r="AZ63" s="461"/>
      <c r="BA63" s="461"/>
      <c r="BB63" s="461"/>
      <c r="BC63" s="461"/>
      <c r="BD63" s="461"/>
      <c r="BE63" s="461"/>
      <c r="BF63" s="461"/>
      <c r="BG63" s="461"/>
      <c r="BH63" s="461"/>
      <c r="BI63" s="461"/>
      <c r="BJ63" s="461"/>
      <c r="BK63" s="461"/>
      <c r="BL63" s="461"/>
      <c r="BM63" s="461"/>
      <c r="BN63" s="461"/>
      <c r="BO63" s="461"/>
      <c r="BP63" s="461"/>
      <c r="BQ63" s="461"/>
      <c r="BR63" s="461"/>
      <c r="BS63" s="461"/>
      <c r="BT63" s="461"/>
      <c r="BU63" s="461"/>
      <c r="BV63" s="461"/>
      <c r="BW63" s="461"/>
      <c r="BX63" s="461"/>
      <c r="BY63" s="461"/>
      <c r="BZ63" s="461"/>
      <c r="CA63" s="461"/>
      <c r="CB63" s="461"/>
      <c r="CC63" s="461"/>
      <c r="CD63" s="461"/>
      <c r="CE63" s="461"/>
      <c r="CF63" s="461"/>
      <c r="CG63" s="461"/>
      <c r="CH63" s="461"/>
      <c r="CI63" s="461"/>
      <c r="CJ63" s="461"/>
      <c r="CK63" s="461"/>
      <c r="CL63" s="461"/>
      <c r="CM63" s="461"/>
      <c r="CN63" s="461"/>
      <c r="CO63" s="461"/>
      <c r="CP63" s="461"/>
      <c r="CQ63" s="461"/>
      <c r="CR63" s="461"/>
      <c r="CS63" s="461"/>
      <c r="CT63" s="461"/>
      <c r="CU63" s="461"/>
      <c r="CV63" s="461"/>
      <c r="CW63" s="461"/>
      <c r="CX63" s="461"/>
      <c r="CY63" s="461"/>
      <c r="CZ63" s="461"/>
      <c r="DA63" s="461"/>
      <c r="DB63" s="461"/>
      <c r="DC63" s="461"/>
      <c r="DD63" s="461"/>
      <c r="DE63" s="461"/>
      <c r="DF63" s="461"/>
      <c r="DG63" s="461"/>
      <c r="DH63" s="461"/>
      <c r="DI63" s="461"/>
      <c r="DJ63" s="461"/>
      <c r="DK63" s="461"/>
      <c r="DL63" s="461"/>
      <c r="DM63" s="461"/>
      <c r="DN63" s="461"/>
      <c r="DO63" s="461"/>
    </row>
    <row r="64" spans="1:119">
      <c r="C64" s="475" t="str">
        <f t="shared" ref="C64:AF64" si="16">IF(C63&lt;&gt;"",IF(C63&gt;$H$33,"**",""),"")</f>
        <v/>
      </c>
      <c r="D64" s="475" t="str">
        <f t="shared" si="16"/>
        <v/>
      </c>
      <c r="E64" s="475" t="str">
        <f t="shared" si="16"/>
        <v/>
      </c>
      <c r="F64" s="475" t="str">
        <f t="shared" si="16"/>
        <v/>
      </c>
      <c r="G64" s="475" t="str">
        <f t="shared" si="16"/>
        <v/>
      </c>
      <c r="H64" s="475" t="str">
        <f t="shared" si="16"/>
        <v/>
      </c>
      <c r="I64" s="475" t="str">
        <f t="shared" si="16"/>
        <v/>
      </c>
      <c r="J64" s="475" t="str">
        <f t="shared" si="16"/>
        <v/>
      </c>
      <c r="K64" s="475" t="str">
        <f t="shared" si="16"/>
        <v/>
      </c>
      <c r="L64" s="475" t="str">
        <f t="shared" si="16"/>
        <v/>
      </c>
      <c r="M64" s="475" t="str">
        <f t="shared" si="16"/>
        <v/>
      </c>
      <c r="N64" s="475" t="str">
        <f t="shared" si="16"/>
        <v/>
      </c>
      <c r="O64" s="475" t="str">
        <f t="shared" si="16"/>
        <v/>
      </c>
      <c r="P64" s="475" t="str">
        <f t="shared" si="16"/>
        <v/>
      </c>
      <c r="Q64" s="475" t="str">
        <f t="shared" si="16"/>
        <v/>
      </c>
      <c r="R64" s="475" t="str">
        <f t="shared" si="16"/>
        <v/>
      </c>
      <c r="S64" s="475" t="str">
        <f t="shared" si="16"/>
        <v/>
      </c>
      <c r="T64" s="475" t="str">
        <f t="shared" si="16"/>
        <v/>
      </c>
      <c r="U64" s="475" t="str">
        <f t="shared" si="16"/>
        <v/>
      </c>
      <c r="V64" s="475" t="str">
        <f t="shared" si="16"/>
        <v/>
      </c>
      <c r="W64" s="475" t="str">
        <f t="shared" si="16"/>
        <v/>
      </c>
      <c r="X64" s="475" t="str">
        <f t="shared" si="16"/>
        <v/>
      </c>
      <c r="Y64" s="475" t="str">
        <f t="shared" si="16"/>
        <v/>
      </c>
      <c r="Z64" s="475" t="str">
        <f t="shared" si="16"/>
        <v/>
      </c>
      <c r="AA64" s="475" t="str">
        <f t="shared" si="16"/>
        <v/>
      </c>
      <c r="AB64" s="475" t="str">
        <f t="shared" si="16"/>
        <v/>
      </c>
      <c r="AC64" s="475" t="str">
        <f t="shared" si="16"/>
        <v/>
      </c>
      <c r="AD64" s="475" t="str">
        <f t="shared" si="16"/>
        <v/>
      </c>
      <c r="AE64" s="475" t="str">
        <f t="shared" si="16"/>
        <v/>
      </c>
      <c r="AF64" s="475" t="str">
        <f t="shared" si="16"/>
        <v/>
      </c>
      <c r="AH64" s="461"/>
      <c r="AI64" s="461"/>
      <c r="AJ64" s="461"/>
      <c r="AK64" s="461"/>
      <c r="AL64" s="461"/>
      <c r="AM64" s="461"/>
      <c r="AN64" s="461"/>
      <c r="AO64" s="461"/>
      <c r="AP64" s="461"/>
      <c r="AQ64" s="461"/>
      <c r="AR64" s="461"/>
      <c r="AS64" s="461"/>
      <c r="AT64" s="461"/>
      <c r="AU64" s="461"/>
      <c r="AV64" s="461"/>
      <c r="AW64" s="461"/>
      <c r="AX64" s="461"/>
      <c r="AY64" s="461"/>
      <c r="AZ64" s="461"/>
      <c r="BA64" s="461"/>
      <c r="BB64" s="461"/>
      <c r="BC64" s="461"/>
      <c r="BD64" s="461"/>
      <c r="BE64" s="461"/>
      <c r="BF64" s="461"/>
      <c r="BG64" s="461"/>
      <c r="BH64" s="461"/>
      <c r="BI64" s="461"/>
      <c r="BJ64" s="461"/>
      <c r="BK64" s="461"/>
      <c r="BL64" s="461"/>
    </row>
    <row r="65" spans="1:121">
      <c r="C65" s="178" t="s">
        <v>570</v>
      </c>
      <c r="AH65" s="461"/>
      <c r="AI65" s="461"/>
      <c r="AJ65" s="461"/>
      <c r="AK65" s="461"/>
      <c r="AL65" s="461"/>
      <c r="AM65" s="461"/>
      <c r="AN65" s="461"/>
      <c r="AO65" s="461"/>
      <c r="AP65" s="461"/>
      <c r="AQ65" s="461"/>
      <c r="AR65" s="461"/>
      <c r="AS65" s="461"/>
      <c r="AT65" s="461"/>
      <c r="AU65" s="461"/>
      <c r="AV65" s="461"/>
      <c r="AW65" s="461"/>
      <c r="AX65" s="461"/>
      <c r="AY65" s="461"/>
      <c r="AZ65" s="461"/>
      <c r="BA65" s="461"/>
      <c r="BB65" s="461"/>
      <c r="BC65" s="461"/>
      <c r="BD65" s="461"/>
      <c r="BE65" s="461"/>
      <c r="BF65" s="461"/>
      <c r="BG65" s="461"/>
      <c r="BH65" s="461"/>
      <c r="BI65" s="461"/>
      <c r="BJ65" s="461"/>
      <c r="BK65" s="461"/>
      <c r="BL65" s="461"/>
    </row>
    <row r="68" spans="1:121" ht="20.25">
      <c r="A68" s="476"/>
      <c r="B68" s="1416" t="s">
        <v>571</v>
      </c>
      <c r="C68" s="1416"/>
      <c r="D68" s="1416"/>
      <c r="E68" s="1416"/>
      <c r="F68" s="1416"/>
      <c r="G68" s="1416"/>
      <c r="H68" s="1416"/>
      <c r="I68" s="1416"/>
      <c r="J68" s="1416"/>
      <c r="K68" s="1416"/>
      <c r="L68" s="1416"/>
      <c r="M68" s="1416"/>
      <c r="N68" s="1416"/>
      <c r="O68" s="1416"/>
      <c r="P68" s="1416"/>
      <c r="Q68" s="1416"/>
      <c r="R68" s="1416"/>
      <c r="S68" s="1416"/>
      <c r="T68" s="1416"/>
      <c r="U68" s="1416"/>
      <c r="V68" s="1416"/>
      <c r="W68" s="1416"/>
      <c r="X68" s="1416"/>
      <c r="Y68" s="1416"/>
      <c r="Z68" s="1416"/>
      <c r="AA68" s="1416"/>
      <c r="AB68" s="1416"/>
      <c r="AC68" s="1416"/>
      <c r="AD68" s="1416"/>
      <c r="AE68" s="1416"/>
      <c r="AF68" s="1417"/>
    </row>
    <row r="69" spans="1:121">
      <c r="A69" s="119"/>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1"/>
    </row>
    <row r="70" spans="1:121" ht="14.25">
      <c r="A70" s="113"/>
      <c r="B70" s="11" t="s">
        <v>572</v>
      </c>
      <c r="C70" s="11"/>
      <c r="D70" s="11"/>
      <c r="E70" s="11"/>
      <c r="F70" s="11"/>
      <c r="G70" s="11"/>
      <c r="H70" s="11" t="s">
        <v>674</v>
      </c>
      <c r="I70" s="11"/>
      <c r="J70" s="11"/>
      <c r="K70" s="11"/>
      <c r="L70" s="11"/>
      <c r="M70" s="11"/>
      <c r="N70" s="11"/>
      <c r="O70" s="11"/>
      <c r="P70" s="11"/>
      <c r="Q70" s="11"/>
      <c r="R70" s="11"/>
      <c r="S70" s="11"/>
      <c r="T70" s="1388" t="str">
        <f>C33</f>
        <v/>
      </c>
      <c r="U70" s="1388"/>
      <c r="V70" s="11"/>
      <c r="W70" s="11"/>
      <c r="X70" s="11"/>
      <c r="Y70" s="11"/>
      <c r="Z70" s="998" t="s">
        <v>35</v>
      </c>
      <c r="AA70" s="998"/>
      <c r="AB70" s="998" t="s">
        <v>675</v>
      </c>
      <c r="AC70" s="998"/>
      <c r="AD70" s="11"/>
      <c r="AE70" s="11"/>
      <c r="AF70" s="114"/>
    </row>
    <row r="71" spans="1:121">
      <c r="A71" s="113"/>
      <c r="B71" s="11"/>
      <c r="C71" s="11"/>
      <c r="D71" s="11"/>
      <c r="E71" s="11"/>
      <c r="F71" s="11"/>
      <c r="G71" s="11"/>
      <c r="H71" s="11"/>
      <c r="I71" s="11"/>
      <c r="J71" s="11"/>
      <c r="K71" s="11"/>
      <c r="L71" s="11"/>
      <c r="M71" s="11"/>
      <c r="N71" s="11"/>
      <c r="O71" s="11"/>
      <c r="P71" s="11"/>
      <c r="Q71" s="11"/>
      <c r="R71" s="11"/>
      <c r="S71" s="11"/>
      <c r="T71" s="11"/>
      <c r="U71" s="11"/>
      <c r="V71" s="11"/>
      <c r="W71" s="11"/>
      <c r="X71" s="11"/>
      <c r="Y71" s="11"/>
      <c r="Z71" s="1404">
        <v>2</v>
      </c>
      <c r="AA71" s="1404"/>
      <c r="AB71" s="1404">
        <v>1.1259999999999999</v>
      </c>
      <c r="AC71" s="1404"/>
      <c r="AD71" s="11"/>
      <c r="AE71" s="11"/>
      <c r="AF71" s="114"/>
    </row>
    <row r="72" spans="1:121">
      <c r="A72" s="113"/>
      <c r="B72" s="11"/>
      <c r="C72" s="11"/>
      <c r="D72" s="11"/>
      <c r="E72" s="11"/>
      <c r="F72" s="11"/>
      <c r="G72" s="11"/>
      <c r="H72" s="11" t="s">
        <v>573</v>
      </c>
      <c r="I72" s="11"/>
      <c r="J72" s="11"/>
      <c r="K72" s="11"/>
      <c r="L72" s="11"/>
      <c r="M72" s="11"/>
      <c r="N72" s="11"/>
      <c r="O72" s="11"/>
      <c r="P72" s="11"/>
      <c r="Q72" s="11"/>
      <c r="R72" s="11"/>
      <c r="S72" s="11"/>
      <c r="T72" s="1237" t="str">
        <f>IF(C56&lt;&gt;"",COUNT(C56:C60),"")</f>
        <v/>
      </c>
      <c r="U72" s="1237"/>
      <c r="V72" s="11"/>
      <c r="W72" s="11"/>
      <c r="X72" s="11"/>
      <c r="Y72" s="11"/>
      <c r="Z72" s="1404">
        <v>3</v>
      </c>
      <c r="AA72" s="1404"/>
      <c r="AB72" s="1404">
        <v>1.6930000000000001</v>
      </c>
      <c r="AC72" s="1404"/>
      <c r="AD72" s="11"/>
      <c r="AE72" s="11"/>
      <c r="AF72" s="114"/>
    </row>
    <row r="73" spans="1:121">
      <c r="A73" s="113"/>
      <c r="B73" s="11"/>
      <c r="C73" s="11"/>
      <c r="D73" s="11"/>
      <c r="E73" s="11"/>
      <c r="F73" s="11"/>
      <c r="G73" s="11"/>
      <c r="H73" s="11"/>
      <c r="I73" s="11"/>
      <c r="J73" s="11"/>
      <c r="K73" s="11"/>
      <c r="L73" s="11"/>
      <c r="M73" s="11"/>
      <c r="N73" s="11"/>
      <c r="O73" s="11"/>
      <c r="P73" s="11"/>
      <c r="Q73" s="11"/>
      <c r="R73" s="11"/>
      <c r="S73" s="11"/>
      <c r="T73" s="11"/>
      <c r="U73" s="11"/>
      <c r="V73" s="11"/>
      <c r="W73" s="11"/>
      <c r="X73" s="11"/>
      <c r="Y73" s="11"/>
      <c r="Z73" s="1404">
        <v>4</v>
      </c>
      <c r="AA73" s="1404"/>
      <c r="AB73" s="1404">
        <v>2.0590000000000002</v>
      </c>
      <c r="AC73" s="1404"/>
      <c r="AD73" s="11"/>
      <c r="AE73" s="11"/>
      <c r="AF73" s="114"/>
    </row>
    <row r="74" spans="1:121" ht="15.75">
      <c r="A74" s="113"/>
      <c r="B74" s="11"/>
      <c r="C74" s="11"/>
      <c r="D74" s="11"/>
      <c r="E74" s="11"/>
      <c r="F74" s="11"/>
      <c r="G74" s="11"/>
      <c r="H74" s="11" t="s">
        <v>676</v>
      </c>
      <c r="I74" s="11"/>
      <c r="J74" s="11"/>
      <c r="K74" s="11"/>
      <c r="L74" s="11"/>
      <c r="M74" s="11"/>
      <c r="N74" s="11"/>
      <c r="O74" s="11"/>
      <c r="P74" s="11"/>
      <c r="Q74" s="11"/>
      <c r="R74" s="11"/>
      <c r="S74" s="11"/>
      <c r="T74" s="1418" t="str">
        <f>IF(T70&lt;&gt;"",T70/VLOOKUP(T72,Z71:AC74,3),"")</f>
        <v/>
      </c>
      <c r="U74" s="1371"/>
      <c r="V74" s="11"/>
      <c r="W74" s="11"/>
      <c r="X74" s="11"/>
      <c r="Y74" s="11"/>
      <c r="Z74" s="1404">
        <v>5</v>
      </c>
      <c r="AA74" s="1404"/>
      <c r="AB74" s="1404">
        <v>2.3260000000000001</v>
      </c>
      <c r="AC74" s="1404"/>
      <c r="AD74" s="11"/>
      <c r="AE74" s="11"/>
      <c r="AF74" s="114"/>
    </row>
    <row r="75" spans="1:121">
      <c r="A75" s="113"/>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4"/>
    </row>
    <row r="76" spans="1:121">
      <c r="A76" s="113"/>
      <c r="B76" s="11" t="s">
        <v>574</v>
      </c>
      <c r="C76" s="11"/>
      <c r="D76" s="11"/>
      <c r="E76" s="11"/>
      <c r="F76" s="11"/>
      <c r="G76" s="11"/>
      <c r="H76" s="11"/>
      <c r="I76" s="11"/>
      <c r="J76" s="11"/>
      <c r="K76" s="11"/>
      <c r="L76" s="11"/>
      <c r="M76" s="11"/>
      <c r="N76" s="11"/>
      <c r="O76" s="11"/>
      <c r="P76" s="11"/>
      <c r="Q76" s="11"/>
      <c r="R76" s="11"/>
      <c r="S76" s="11"/>
      <c r="T76" s="11"/>
      <c r="U76" s="11"/>
      <c r="V76" s="11"/>
      <c r="W76" s="11"/>
      <c r="X76" s="11"/>
      <c r="Y76" s="1237" t="s">
        <v>575</v>
      </c>
      <c r="Z76" s="1237"/>
      <c r="AA76" s="1237"/>
      <c r="AB76" s="1237"/>
      <c r="AC76" s="1237"/>
      <c r="AD76" s="1237"/>
      <c r="AE76" s="11"/>
      <c r="AF76" s="114"/>
    </row>
    <row r="77" spans="1:121">
      <c r="A77" s="113"/>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4"/>
    </row>
    <row r="78" spans="1:121" ht="15.75">
      <c r="A78" s="113"/>
      <c r="B78" s="11"/>
      <c r="C78" s="998" t="s">
        <v>677</v>
      </c>
      <c r="D78" s="998"/>
      <c r="E78" s="998" t="s">
        <v>678</v>
      </c>
      <c r="F78" s="998"/>
      <c r="G78" s="11"/>
      <c r="H78" s="11" t="s">
        <v>679</v>
      </c>
      <c r="I78" s="11"/>
      <c r="J78" s="11"/>
      <c r="K78" s="11"/>
      <c r="L78" s="11"/>
      <c r="M78" s="11"/>
      <c r="N78" s="11"/>
      <c r="O78" s="11"/>
      <c r="P78" s="11"/>
      <c r="Q78" s="11"/>
      <c r="R78" s="11"/>
      <c r="S78" s="11"/>
      <c r="T78" s="1237">
        <f>COUNT(AB79:AD81)</f>
        <v>0</v>
      </c>
      <c r="U78" s="1237"/>
      <c r="V78" s="11"/>
      <c r="W78" s="11"/>
      <c r="X78" s="11"/>
      <c r="Y78" s="1404" t="s">
        <v>330</v>
      </c>
      <c r="Z78" s="1404"/>
      <c r="AA78" s="1404"/>
      <c r="AB78" s="1404" t="s">
        <v>576</v>
      </c>
      <c r="AC78" s="1404"/>
      <c r="AD78" s="1404"/>
      <c r="AE78" s="11"/>
      <c r="AF78" s="114"/>
      <c r="AG78" s="8"/>
      <c r="AH78" s="8"/>
      <c r="DP78" s="17"/>
      <c r="DQ78" s="17"/>
    </row>
    <row r="79" spans="1:121">
      <c r="A79" s="113"/>
      <c r="B79" s="11"/>
      <c r="C79" s="1404">
        <v>2</v>
      </c>
      <c r="D79" s="1404"/>
      <c r="E79" s="1403">
        <v>1.41</v>
      </c>
      <c r="F79" s="1403"/>
      <c r="G79" s="11"/>
      <c r="H79" s="11"/>
      <c r="I79" s="11"/>
      <c r="J79" s="11"/>
      <c r="K79" s="11"/>
      <c r="L79" s="11"/>
      <c r="M79" s="11"/>
      <c r="N79" s="11"/>
      <c r="O79" s="11"/>
      <c r="P79" s="11"/>
      <c r="Q79" s="11"/>
      <c r="R79" s="11"/>
      <c r="S79" s="11"/>
      <c r="T79" s="11"/>
      <c r="U79" s="11"/>
      <c r="V79" s="11"/>
      <c r="W79" s="11"/>
      <c r="X79" s="11"/>
      <c r="Y79" s="1404" t="s">
        <v>394</v>
      </c>
      <c r="Z79" s="1404"/>
      <c r="AA79" s="1404"/>
      <c r="AB79" s="1428" t="str">
        <f>IF(C62&lt;&gt;"",AVERAGE(C62:L62),"")</f>
        <v/>
      </c>
      <c r="AC79" s="1428"/>
      <c r="AD79" s="1428"/>
      <c r="AE79" s="11"/>
      <c r="AF79" s="114"/>
      <c r="AG79" s="8"/>
      <c r="AH79" s="8"/>
      <c r="DP79" s="17"/>
      <c r="DQ79" s="17"/>
    </row>
    <row r="80" spans="1:121">
      <c r="A80" s="113"/>
      <c r="B80" s="11"/>
      <c r="C80" s="1404">
        <v>3</v>
      </c>
      <c r="D80" s="1404"/>
      <c r="E80" s="1403">
        <v>1.9059999999999999</v>
      </c>
      <c r="F80" s="1403"/>
      <c r="G80" s="11"/>
      <c r="H80" s="11" t="s">
        <v>577</v>
      </c>
      <c r="I80" s="11"/>
      <c r="J80" s="11"/>
      <c r="K80" s="11"/>
      <c r="L80" s="11"/>
      <c r="M80" s="11"/>
      <c r="N80" s="11"/>
      <c r="O80" s="11"/>
      <c r="P80" s="1237"/>
      <c r="Q80" s="1237"/>
      <c r="R80" s="11"/>
      <c r="S80" s="11"/>
      <c r="T80" s="1237">
        <f>COUNT(C56:L56)</f>
        <v>0</v>
      </c>
      <c r="U80" s="1237"/>
      <c r="V80" s="11"/>
      <c r="W80" s="11"/>
      <c r="X80" s="11"/>
      <c r="Y80" s="1404" t="s">
        <v>346</v>
      </c>
      <c r="Z80" s="1404"/>
      <c r="AA80" s="1404"/>
      <c r="AB80" s="1428" t="str">
        <f>IF(M62&lt;&gt;"",AVERAGE(M62:V62),"")</f>
        <v/>
      </c>
      <c r="AC80" s="1428"/>
      <c r="AD80" s="1428"/>
      <c r="AE80" s="11"/>
      <c r="AF80" s="114"/>
      <c r="AG80" s="8"/>
      <c r="AH80" s="8"/>
      <c r="DP80" s="17"/>
      <c r="DQ80" s="17"/>
    </row>
    <row r="81" spans="1:121">
      <c r="A81" s="113"/>
      <c r="B81" s="11"/>
      <c r="C81" s="11"/>
      <c r="D81" s="11"/>
      <c r="E81" s="11"/>
      <c r="F81" s="11"/>
      <c r="G81" s="11"/>
      <c r="H81" s="11"/>
      <c r="I81" s="11"/>
      <c r="J81" s="11"/>
      <c r="K81" s="11"/>
      <c r="L81" s="11"/>
      <c r="M81" s="11"/>
      <c r="N81" s="11"/>
      <c r="O81" s="11"/>
      <c r="P81" s="11"/>
      <c r="Q81" s="11"/>
      <c r="R81" s="11"/>
      <c r="S81" s="11"/>
      <c r="T81" s="11"/>
      <c r="U81" s="11"/>
      <c r="V81" s="11"/>
      <c r="W81" s="11"/>
      <c r="X81" s="11"/>
      <c r="Y81" s="1404" t="s">
        <v>17</v>
      </c>
      <c r="Z81" s="1404"/>
      <c r="AA81" s="1404"/>
      <c r="AB81" s="1428" t="str">
        <f>IF(W62="","",AVERAGE(W62:AF62))</f>
        <v/>
      </c>
      <c r="AC81" s="1428"/>
      <c r="AD81" s="1428"/>
      <c r="AE81" s="11"/>
      <c r="AF81" s="114"/>
      <c r="AG81" s="8"/>
      <c r="AH81" s="8"/>
      <c r="DP81" s="17"/>
      <c r="DQ81" s="17"/>
    </row>
    <row r="82" spans="1:121" ht="15.75">
      <c r="A82" s="113"/>
      <c r="B82" s="11"/>
      <c r="C82" s="11"/>
      <c r="D82" s="11"/>
      <c r="E82" s="11"/>
      <c r="F82" s="11"/>
      <c r="G82" s="11"/>
      <c r="H82" s="11" t="s">
        <v>680</v>
      </c>
      <c r="I82" s="11"/>
      <c r="J82" s="11"/>
      <c r="K82" s="11"/>
      <c r="L82" s="11"/>
      <c r="M82" s="11"/>
      <c r="N82" s="11"/>
      <c r="O82" s="11"/>
      <c r="P82" s="11"/>
      <c r="Q82" s="11"/>
      <c r="R82" s="11"/>
      <c r="S82" s="11"/>
      <c r="T82" s="1388">
        <f>MAX(AB79:AD81)-MIN(AB79:AD81)</f>
        <v>0</v>
      </c>
      <c r="U82" s="1237"/>
      <c r="V82" s="11"/>
      <c r="W82" s="11"/>
      <c r="X82" s="11"/>
      <c r="Y82" s="11"/>
      <c r="Z82" s="11"/>
      <c r="AA82" s="11"/>
      <c r="AB82" s="11"/>
      <c r="AC82" s="11"/>
      <c r="AD82" s="11"/>
      <c r="AE82" s="11"/>
      <c r="AF82" s="114"/>
    </row>
    <row r="83" spans="1:121">
      <c r="A83" s="113"/>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4"/>
    </row>
    <row r="84" spans="1:121" ht="15.75">
      <c r="A84" s="113"/>
      <c r="B84" s="11"/>
      <c r="C84" s="11"/>
      <c r="D84" s="11"/>
      <c r="E84" s="11"/>
      <c r="F84" s="11"/>
      <c r="G84" s="11"/>
      <c r="H84" s="11" t="s">
        <v>681</v>
      </c>
      <c r="I84" s="11"/>
      <c r="J84" s="11"/>
      <c r="K84" s="11"/>
      <c r="L84" s="11"/>
      <c r="M84" s="11"/>
      <c r="N84" s="11"/>
      <c r="O84" s="11"/>
      <c r="P84" s="11"/>
      <c r="Q84" s="11"/>
      <c r="R84" s="11"/>
      <c r="S84" s="11"/>
      <c r="T84" s="1428" t="str">
        <f>IF(T78&lt;&gt;0,T82/VLOOKUP(T78,C79:F80,3),"")</f>
        <v/>
      </c>
      <c r="U84" s="1428"/>
      <c r="V84" s="11"/>
      <c r="W84" s="11"/>
      <c r="X84" s="11"/>
      <c r="Y84" s="11"/>
      <c r="Z84" s="11"/>
      <c r="AA84" s="11"/>
      <c r="AB84" s="11"/>
      <c r="AC84" s="11"/>
      <c r="AD84" s="11"/>
      <c r="AE84" s="11"/>
      <c r="AF84" s="114"/>
    </row>
    <row r="85" spans="1:121">
      <c r="A85" s="113"/>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4"/>
    </row>
    <row r="86" spans="1:121">
      <c r="A86" s="113"/>
      <c r="B86" s="11" t="s">
        <v>578</v>
      </c>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4"/>
    </row>
    <row r="87" spans="1:121">
      <c r="A87" s="113"/>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4"/>
    </row>
    <row r="88" spans="1:121" ht="15.75">
      <c r="A88" s="113"/>
      <c r="B88" s="11"/>
      <c r="C88" s="11"/>
      <c r="D88" s="11"/>
      <c r="E88" s="11"/>
      <c r="F88" s="11"/>
      <c r="G88" s="11"/>
      <c r="H88" s="477" t="s">
        <v>682</v>
      </c>
      <c r="I88" s="422" t="s">
        <v>347</v>
      </c>
      <c r="J88" s="11" t="s">
        <v>683</v>
      </c>
      <c r="K88" s="11"/>
      <c r="L88" s="11"/>
      <c r="M88" s="11"/>
      <c r="N88" s="11"/>
      <c r="O88" s="11"/>
      <c r="P88" s="11"/>
      <c r="Q88" s="11"/>
      <c r="R88" s="11"/>
      <c r="S88" s="11"/>
      <c r="T88" s="1418" t="str">
        <f>IF(T74&lt;&gt;"",SQRT(T74*T74+T84*T84),"")</f>
        <v/>
      </c>
      <c r="U88" s="1371"/>
      <c r="V88" s="11"/>
      <c r="W88" s="11"/>
      <c r="X88" s="11"/>
      <c r="Y88" s="11"/>
      <c r="Z88" s="11"/>
      <c r="AA88" s="11"/>
      <c r="AB88" s="11"/>
      <c r="AC88" s="11"/>
      <c r="AD88" s="11"/>
      <c r="AE88" s="11"/>
      <c r="AF88" s="114"/>
    </row>
    <row r="89" spans="1:121">
      <c r="A89" s="113"/>
      <c r="B89" s="11"/>
      <c r="C89" s="11"/>
      <c r="D89" s="11"/>
      <c r="E89" s="11"/>
      <c r="F89" s="11"/>
      <c r="G89" s="11"/>
      <c r="H89" s="11"/>
      <c r="I89" s="478"/>
      <c r="J89" s="11"/>
      <c r="K89" s="11"/>
      <c r="L89" s="11"/>
      <c r="M89" s="11"/>
      <c r="N89" s="11"/>
      <c r="O89" s="11"/>
      <c r="P89" s="11"/>
      <c r="Q89" s="11"/>
      <c r="R89" s="11"/>
      <c r="S89" s="11"/>
      <c r="T89" s="11"/>
      <c r="U89" s="11"/>
      <c r="V89" s="11"/>
      <c r="W89" s="11"/>
      <c r="X89" s="11"/>
      <c r="Y89" s="11"/>
      <c r="Z89" s="11"/>
      <c r="AA89" s="11"/>
      <c r="AB89" s="11"/>
      <c r="AC89" s="11"/>
      <c r="AD89" s="11"/>
      <c r="AE89" s="11"/>
      <c r="AF89" s="114"/>
    </row>
    <row r="90" spans="1:121">
      <c r="A90" s="113"/>
      <c r="B90" s="11" t="s">
        <v>579</v>
      </c>
      <c r="C90" s="11"/>
      <c r="D90" s="11"/>
      <c r="E90" s="11"/>
      <c r="F90" s="11"/>
      <c r="G90" s="11"/>
      <c r="H90" s="11"/>
      <c r="I90" s="422"/>
      <c r="J90" s="11"/>
      <c r="K90" s="11"/>
      <c r="L90" s="11"/>
      <c r="M90" s="11"/>
      <c r="N90" s="11"/>
      <c r="O90" s="11"/>
      <c r="P90" s="11"/>
      <c r="Q90" s="11"/>
      <c r="R90" s="11"/>
      <c r="S90" s="11"/>
      <c r="T90" s="11"/>
      <c r="U90" s="11"/>
      <c r="V90" s="11"/>
      <c r="W90" s="11"/>
      <c r="X90" s="11"/>
      <c r="Y90" s="1237" t="s">
        <v>580</v>
      </c>
      <c r="Z90" s="1237"/>
      <c r="AA90" s="1237"/>
      <c r="AB90" s="1237"/>
      <c r="AC90" s="1237"/>
      <c r="AD90" s="1237"/>
      <c r="AE90" s="11"/>
      <c r="AF90" s="114"/>
    </row>
    <row r="91" spans="1:121">
      <c r="A91" s="113"/>
      <c r="B91" s="11"/>
      <c r="C91" s="11"/>
      <c r="D91" s="11"/>
      <c r="E91" s="11"/>
      <c r="F91" s="11"/>
      <c r="G91" s="11"/>
      <c r="H91" s="11"/>
      <c r="I91" s="422"/>
      <c r="J91" s="11"/>
      <c r="K91" s="11"/>
      <c r="L91" s="11"/>
      <c r="M91" s="11"/>
      <c r="N91" s="11"/>
      <c r="O91" s="11"/>
      <c r="P91" s="11"/>
      <c r="Q91" s="11"/>
      <c r="R91" s="11"/>
      <c r="S91" s="11"/>
      <c r="T91" s="11"/>
      <c r="U91" s="11"/>
      <c r="V91" s="11"/>
      <c r="W91" s="11"/>
      <c r="X91" s="11"/>
      <c r="Y91" s="11"/>
      <c r="Z91" s="11"/>
      <c r="AA91" s="11"/>
      <c r="AB91" s="11"/>
      <c r="AC91" s="11"/>
      <c r="AD91" s="11"/>
      <c r="AE91" s="11"/>
      <c r="AF91" s="114"/>
    </row>
    <row r="92" spans="1:121" ht="15.75">
      <c r="A92" s="113"/>
      <c r="B92" s="11"/>
      <c r="C92" s="998" t="s">
        <v>677</v>
      </c>
      <c r="D92" s="998"/>
      <c r="E92" s="998" t="s">
        <v>678</v>
      </c>
      <c r="F92" s="998"/>
      <c r="G92" s="11"/>
      <c r="H92" s="11" t="s">
        <v>684</v>
      </c>
      <c r="I92" s="422"/>
      <c r="J92" s="11"/>
      <c r="K92" s="11"/>
      <c r="L92" s="11"/>
      <c r="M92" s="11"/>
      <c r="N92" s="11"/>
      <c r="O92" s="11"/>
      <c r="P92" s="11"/>
      <c r="Q92" s="11"/>
      <c r="R92" s="11"/>
      <c r="S92" s="11"/>
      <c r="T92" s="1388">
        <f>MAX(AB93:AD102)-MIN(AB93:AD102)</f>
        <v>0</v>
      </c>
      <c r="U92" s="1237"/>
      <c r="V92" s="11"/>
      <c r="W92" s="11"/>
      <c r="X92" s="11"/>
      <c r="Y92" s="1404" t="s">
        <v>581</v>
      </c>
      <c r="Z92" s="1404"/>
      <c r="AA92" s="1404"/>
      <c r="AB92" s="1404" t="s">
        <v>576</v>
      </c>
      <c r="AC92" s="1404"/>
      <c r="AD92" s="1404"/>
      <c r="AE92" s="11"/>
      <c r="AF92" s="114"/>
      <c r="AL92" s="8"/>
      <c r="AM92" s="8"/>
      <c r="AN92" s="8"/>
      <c r="AO92" s="8"/>
      <c r="AP92" s="8"/>
    </row>
    <row r="93" spans="1:121">
      <c r="A93" s="113"/>
      <c r="B93" s="11"/>
      <c r="C93" s="1404">
        <v>2</v>
      </c>
      <c r="D93" s="1404"/>
      <c r="E93" s="1403">
        <v>1.41</v>
      </c>
      <c r="F93" s="1403"/>
      <c r="G93" s="11"/>
      <c r="H93" s="11"/>
      <c r="I93" s="11"/>
      <c r="J93" s="11"/>
      <c r="K93" s="11"/>
      <c r="L93" s="11"/>
      <c r="M93" s="11"/>
      <c r="N93" s="11"/>
      <c r="O93" s="11"/>
      <c r="P93" s="11"/>
      <c r="Q93" s="11"/>
      <c r="R93" s="11"/>
      <c r="S93" s="11"/>
      <c r="T93" s="11"/>
      <c r="U93" s="11"/>
      <c r="V93" s="11"/>
      <c r="W93" s="11"/>
      <c r="X93" s="11"/>
      <c r="Y93" s="1404">
        <v>1</v>
      </c>
      <c r="Z93" s="1404"/>
      <c r="AA93" s="1404"/>
      <c r="AB93" s="1428" t="str">
        <f>IF(C62="","",(C62+M62+W62)/COUNT(C62,M62,W62))</f>
        <v/>
      </c>
      <c r="AC93" s="1428"/>
      <c r="AD93" s="1428"/>
      <c r="AE93" s="11"/>
      <c r="AF93" s="114"/>
      <c r="AL93" s="8"/>
      <c r="AM93" s="8"/>
      <c r="AN93" s="8"/>
      <c r="AO93" s="8"/>
      <c r="AP93" s="8"/>
    </row>
    <row r="94" spans="1:121">
      <c r="A94" s="113"/>
      <c r="B94" s="11"/>
      <c r="C94" s="1404">
        <v>3</v>
      </c>
      <c r="D94" s="1404"/>
      <c r="E94" s="1403">
        <v>1.9059999999999999</v>
      </c>
      <c r="F94" s="1403"/>
      <c r="G94" s="11"/>
      <c r="H94" s="11" t="s">
        <v>582</v>
      </c>
      <c r="I94" s="11"/>
      <c r="J94" s="11"/>
      <c r="K94" s="11"/>
      <c r="L94" s="11"/>
      <c r="M94" s="11"/>
      <c r="N94" s="11"/>
      <c r="O94" s="11"/>
      <c r="P94" s="11"/>
      <c r="Q94" s="11"/>
      <c r="R94" s="11"/>
      <c r="S94" s="11"/>
      <c r="T94" s="11"/>
      <c r="U94" s="11"/>
      <c r="V94" s="11"/>
      <c r="W94" s="11"/>
      <c r="X94" s="11"/>
      <c r="Y94" s="1404">
        <v>2</v>
      </c>
      <c r="Z94" s="1404"/>
      <c r="AA94" s="1404"/>
      <c r="AB94" s="1428" t="str">
        <f>IF(D62="","",(D62+N62+X62)/COUNT(D62,N62,X62))</f>
        <v/>
      </c>
      <c r="AC94" s="1428"/>
      <c r="AD94" s="1428"/>
      <c r="AE94" s="11"/>
      <c r="AF94" s="114"/>
      <c r="AL94" s="8"/>
      <c r="AM94" s="8"/>
      <c r="AN94" s="8"/>
      <c r="AO94" s="8"/>
      <c r="AP94" s="8"/>
    </row>
    <row r="95" spans="1:121">
      <c r="A95" s="113"/>
      <c r="B95" s="11"/>
      <c r="C95" s="1404">
        <v>4</v>
      </c>
      <c r="D95" s="1404"/>
      <c r="E95" s="1403">
        <v>2.2370000000000001</v>
      </c>
      <c r="F95" s="1403"/>
      <c r="G95" s="11"/>
      <c r="H95" s="11"/>
      <c r="I95" s="11"/>
      <c r="J95" s="11"/>
      <c r="K95" s="11"/>
      <c r="L95" s="11"/>
      <c r="M95" s="11"/>
      <c r="N95" s="11"/>
      <c r="O95" s="11"/>
      <c r="P95" s="11"/>
      <c r="Q95" s="11"/>
      <c r="R95" s="11"/>
      <c r="S95" s="11"/>
      <c r="T95" s="11"/>
      <c r="U95" s="11"/>
      <c r="V95" s="11"/>
      <c r="W95" s="11"/>
      <c r="X95" s="11"/>
      <c r="Y95" s="1404">
        <v>3</v>
      </c>
      <c r="Z95" s="1404"/>
      <c r="AA95" s="1404"/>
      <c r="AB95" s="1428" t="str">
        <f>IF(E62="","",(E62+O62+Y62)/COUNT(E62,O62,Y62))</f>
        <v/>
      </c>
      <c r="AC95" s="1428"/>
      <c r="AD95" s="1428"/>
      <c r="AE95" s="11"/>
      <c r="AF95" s="114"/>
      <c r="AL95" s="8"/>
      <c r="AM95" s="8"/>
      <c r="AN95" s="8"/>
      <c r="AO95" s="8"/>
      <c r="AP95" s="8"/>
    </row>
    <row r="96" spans="1:121" ht="15.75">
      <c r="A96" s="113"/>
      <c r="B96" s="11"/>
      <c r="C96" s="1404">
        <v>5</v>
      </c>
      <c r="D96" s="1404"/>
      <c r="E96" s="1403">
        <v>2.4769999999999999</v>
      </c>
      <c r="F96" s="1403"/>
      <c r="G96" s="11"/>
      <c r="H96" s="11"/>
      <c r="I96" s="11"/>
      <c r="J96" s="11"/>
      <c r="K96" s="11"/>
      <c r="L96" s="11"/>
      <c r="M96" s="11"/>
      <c r="N96" s="11"/>
      <c r="O96" s="477" t="s">
        <v>685</v>
      </c>
      <c r="P96" s="300" t="s">
        <v>347</v>
      </c>
      <c r="Q96" s="122" t="s">
        <v>686</v>
      </c>
      <c r="R96" s="11"/>
      <c r="S96" s="11"/>
      <c r="T96" s="1428" t="str">
        <f>IF(T80&lt;&gt;0,T92/VLOOKUP(T80,C93:F101,3),"")</f>
        <v/>
      </c>
      <c r="U96" s="1428"/>
      <c r="V96" s="11"/>
      <c r="W96" s="11"/>
      <c r="X96" s="11"/>
      <c r="Y96" s="1404">
        <v>4</v>
      </c>
      <c r="Z96" s="1404"/>
      <c r="AA96" s="1404"/>
      <c r="AB96" s="1428" t="str">
        <f>IF(F62="","",(F62+P62+Z62)/COUNT(F62,P62,Z62))</f>
        <v/>
      </c>
      <c r="AC96" s="1428"/>
      <c r="AD96" s="1428"/>
      <c r="AE96" s="11"/>
      <c r="AF96" s="114"/>
    </row>
    <row r="97" spans="1:32">
      <c r="A97" s="113"/>
      <c r="B97" s="11"/>
      <c r="C97" s="1404">
        <v>6</v>
      </c>
      <c r="D97" s="1404"/>
      <c r="E97" s="1403">
        <v>2.669</v>
      </c>
      <c r="F97" s="1403"/>
      <c r="G97" s="11"/>
      <c r="H97" s="11"/>
      <c r="I97" s="11"/>
      <c r="J97" s="11"/>
      <c r="K97" s="11"/>
      <c r="L97" s="11"/>
      <c r="M97" s="11"/>
      <c r="N97" s="11"/>
      <c r="O97" s="11"/>
      <c r="P97" s="11"/>
      <c r="Q97" s="11"/>
      <c r="R97" s="11"/>
      <c r="S97" s="11"/>
      <c r="T97" s="11"/>
      <c r="U97" s="11"/>
      <c r="V97" s="11"/>
      <c r="W97" s="11"/>
      <c r="X97" s="11"/>
      <c r="Y97" s="1404">
        <v>5</v>
      </c>
      <c r="Z97" s="1404"/>
      <c r="AA97" s="1404"/>
      <c r="AB97" s="1428" t="str">
        <f>IF(G62="","",(G62+Q62+AA62)/COUNT(G62,Q62,AA62))</f>
        <v/>
      </c>
      <c r="AC97" s="1428"/>
      <c r="AD97" s="1428"/>
      <c r="AE97" s="11"/>
      <c r="AF97" s="114"/>
    </row>
    <row r="98" spans="1:32">
      <c r="A98" s="113"/>
      <c r="B98" s="11"/>
      <c r="C98" s="1404">
        <v>7</v>
      </c>
      <c r="D98" s="1404"/>
      <c r="E98" s="1403">
        <v>2.827</v>
      </c>
      <c r="F98" s="1403"/>
      <c r="G98" s="11"/>
      <c r="H98" s="11" t="s">
        <v>583</v>
      </c>
      <c r="I98" s="11"/>
      <c r="J98" s="11"/>
      <c r="K98" s="11"/>
      <c r="L98" s="11"/>
      <c r="M98" s="11"/>
      <c r="N98" s="11"/>
      <c r="O98" s="11"/>
      <c r="P98" s="11"/>
      <c r="Q98" s="11"/>
      <c r="R98" s="11"/>
      <c r="S98" s="11"/>
      <c r="T98" s="11"/>
      <c r="U98" s="11"/>
      <c r="V98" s="11"/>
      <c r="W98" s="11"/>
      <c r="X98" s="11"/>
      <c r="Y98" s="1404">
        <v>6</v>
      </c>
      <c r="Z98" s="1404"/>
      <c r="AA98" s="1404"/>
      <c r="AB98" s="1428" t="str">
        <f>IF(H62="","",(H62+R62+AB62)/COUNT(H62,R62,AB62))</f>
        <v/>
      </c>
      <c r="AC98" s="1428"/>
      <c r="AD98" s="1428"/>
      <c r="AE98" s="11"/>
      <c r="AF98" s="114"/>
    </row>
    <row r="99" spans="1:32" ht="15.75">
      <c r="A99" s="113"/>
      <c r="B99" s="11"/>
      <c r="C99" s="1404">
        <v>8</v>
      </c>
      <c r="D99" s="1404"/>
      <c r="E99" s="1403">
        <v>2.9609999999999999</v>
      </c>
      <c r="F99" s="1403"/>
      <c r="G99" s="11"/>
      <c r="H99" s="11"/>
      <c r="I99" s="11"/>
      <c r="J99" s="11"/>
      <c r="K99" s="11"/>
      <c r="L99" s="11"/>
      <c r="M99" s="11"/>
      <c r="N99" s="11"/>
      <c r="O99" s="11"/>
      <c r="P99" s="477" t="s">
        <v>687</v>
      </c>
      <c r="Q99" s="11"/>
      <c r="R99" s="11"/>
      <c r="S99" s="11"/>
      <c r="T99" s="1238" t="str">
        <f>IF(T88&lt;&gt;"",T96/T88,"")</f>
        <v/>
      </c>
      <c r="U99" s="1238"/>
      <c r="V99" s="11"/>
      <c r="W99" s="11"/>
      <c r="X99" s="11"/>
      <c r="Y99" s="1404">
        <v>7</v>
      </c>
      <c r="Z99" s="1404"/>
      <c r="AA99" s="1404"/>
      <c r="AB99" s="1428" t="str">
        <f>IF(I62="","",(I62+S62+AC62)/COUNT(I62,S62,AC62))</f>
        <v/>
      </c>
      <c r="AC99" s="1428"/>
      <c r="AD99" s="1428"/>
      <c r="AE99" s="11"/>
      <c r="AF99" s="114"/>
    </row>
    <row r="100" spans="1:32">
      <c r="A100" s="113"/>
      <c r="B100" s="11"/>
      <c r="C100" s="1404">
        <v>9</v>
      </c>
      <c r="D100" s="1404"/>
      <c r="E100" s="1403">
        <v>3.0760000000000001</v>
      </c>
      <c r="F100" s="1403"/>
      <c r="G100" s="11"/>
      <c r="H100" s="11"/>
      <c r="I100" s="11"/>
      <c r="J100" s="11"/>
      <c r="K100" s="11"/>
      <c r="L100" s="11"/>
      <c r="M100" s="11"/>
      <c r="N100" s="11"/>
      <c r="O100" s="11"/>
      <c r="P100" s="11"/>
      <c r="Q100" s="11"/>
      <c r="R100" s="11"/>
      <c r="S100" s="11"/>
      <c r="T100" s="11"/>
      <c r="U100" s="11"/>
      <c r="V100" s="11"/>
      <c r="W100" s="11"/>
      <c r="X100" s="11"/>
      <c r="Y100" s="1404">
        <v>8</v>
      </c>
      <c r="Z100" s="1404"/>
      <c r="AA100" s="1404"/>
      <c r="AB100" s="1428" t="str">
        <f>IF(J62="","",(J62+T62+AD62)/COUNT(J62,T62,AD62))</f>
        <v/>
      </c>
      <c r="AC100" s="1428"/>
      <c r="AD100" s="1428"/>
      <c r="AE100" s="11"/>
      <c r="AF100" s="114"/>
    </row>
    <row r="101" spans="1:32">
      <c r="A101" s="113"/>
      <c r="B101" s="11"/>
      <c r="C101" s="1404">
        <v>10</v>
      </c>
      <c r="D101" s="1404"/>
      <c r="E101" s="1403">
        <v>3.1779999999999999</v>
      </c>
      <c r="F101" s="1403"/>
      <c r="G101" s="11"/>
      <c r="H101" s="11"/>
      <c r="I101" s="11"/>
      <c r="J101" s="11"/>
      <c r="K101" s="11"/>
      <c r="L101" s="11"/>
      <c r="M101" s="11"/>
      <c r="N101" s="11"/>
      <c r="O101" s="11"/>
      <c r="P101" s="11"/>
      <c r="Q101" s="11"/>
      <c r="R101" s="11"/>
      <c r="S101" s="11"/>
      <c r="T101" s="11"/>
      <c r="U101" s="11"/>
      <c r="V101" s="11"/>
      <c r="W101" s="11"/>
      <c r="X101" s="11"/>
      <c r="Y101" s="1404">
        <v>9</v>
      </c>
      <c r="Z101" s="1404"/>
      <c r="AA101" s="1404"/>
      <c r="AB101" s="1428" t="str">
        <f>IF(K62="","",(K62+U62+AE62)/COUNT(K62,U62,AE62))</f>
        <v/>
      </c>
      <c r="AC101" s="1428"/>
      <c r="AD101" s="1428"/>
      <c r="AE101" s="11"/>
      <c r="AF101" s="114"/>
    </row>
    <row r="102" spans="1:32">
      <c r="A102" s="113"/>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404">
        <v>10</v>
      </c>
      <c r="Z102" s="1404"/>
      <c r="AA102" s="1404"/>
      <c r="AB102" s="1428" t="str">
        <f>IF(L62="","",(L62+V62+AF62)/COUNT(L62,V62,AF62))</f>
        <v/>
      </c>
      <c r="AC102" s="1428"/>
      <c r="AD102" s="1428"/>
      <c r="AE102" s="11"/>
      <c r="AF102" s="114"/>
    </row>
    <row r="103" spans="1:32">
      <c r="A103" s="113"/>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4"/>
    </row>
    <row r="104" spans="1:32">
      <c r="A104" s="113"/>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4"/>
    </row>
    <row r="105" spans="1:32">
      <c r="A105" s="113"/>
      <c r="B105" s="11"/>
      <c r="C105" s="11" t="s">
        <v>584</v>
      </c>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4"/>
    </row>
    <row r="106" spans="1:32">
      <c r="A106" s="113"/>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4"/>
    </row>
    <row r="107" spans="1:32" ht="15.75">
      <c r="A107" s="113"/>
      <c r="B107" s="11"/>
      <c r="C107" s="11"/>
      <c r="D107" s="11"/>
      <c r="E107" s="11"/>
      <c r="F107" s="11" t="s">
        <v>585</v>
      </c>
      <c r="G107" s="11"/>
      <c r="H107" s="11" t="s">
        <v>688</v>
      </c>
      <c r="I107" s="11"/>
      <c r="J107" s="11"/>
      <c r="K107" s="11"/>
      <c r="L107" s="11"/>
      <c r="M107" s="11"/>
      <c r="N107" s="11"/>
      <c r="O107" s="11"/>
      <c r="P107" s="11"/>
      <c r="Q107" s="11"/>
      <c r="R107" s="11"/>
      <c r="S107" s="11"/>
      <c r="T107" s="1429" t="str">
        <f>IF(T99&lt;&gt;"",TRUNC(T99*1.41),"")</f>
        <v/>
      </c>
      <c r="U107" s="1429"/>
      <c r="V107" s="11"/>
      <c r="W107" s="11"/>
      <c r="X107" s="11"/>
      <c r="Y107" s="11"/>
      <c r="Z107" s="11"/>
      <c r="AA107" s="11"/>
      <c r="AB107" s="11"/>
      <c r="AC107" s="11"/>
      <c r="AD107" s="11"/>
      <c r="AE107" s="11"/>
      <c r="AF107" s="114"/>
    </row>
    <row r="108" spans="1:32">
      <c r="A108" s="113"/>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4"/>
    </row>
    <row r="109" spans="1:32">
      <c r="A109" s="113"/>
      <c r="B109" s="11"/>
      <c r="C109" s="11"/>
      <c r="D109" s="11"/>
      <c r="E109" s="11"/>
      <c r="F109" s="11"/>
      <c r="G109" s="11"/>
      <c r="H109" s="11"/>
      <c r="I109" s="11"/>
      <c r="J109" s="11"/>
      <c r="K109" s="11"/>
      <c r="L109" s="11"/>
      <c r="M109" s="11"/>
      <c r="N109" s="11"/>
      <c r="O109" s="11"/>
      <c r="P109" s="11"/>
      <c r="Q109" s="11"/>
      <c r="R109" s="11"/>
      <c r="S109" s="11"/>
      <c r="T109" s="479" t="str">
        <f>IF(T107&lt;&gt;"",IF(T107&lt;5,"Gage discrimination low","Gage discrimination acceptable"),"")</f>
        <v/>
      </c>
      <c r="U109" s="480"/>
      <c r="V109" s="480"/>
      <c r="W109" s="480"/>
      <c r="X109" s="11"/>
      <c r="Y109" s="11"/>
      <c r="Z109" s="11"/>
      <c r="AA109" s="11"/>
      <c r="AB109" s="11"/>
      <c r="AC109" s="11"/>
      <c r="AD109" s="11"/>
      <c r="AE109" s="11"/>
      <c r="AF109" s="114"/>
    </row>
    <row r="110" spans="1:32">
      <c r="A110" s="113"/>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4"/>
    </row>
    <row r="111" spans="1:32">
      <c r="A111" s="113"/>
      <c r="B111" s="11"/>
      <c r="C111" s="11" t="s">
        <v>586</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4"/>
    </row>
    <row r="112" spans="1:32">
      <c r="A112" s="113"/>
      <c r="B112" s="11"/>
      <c r="C112" s="11" t="s">
        <v>587</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4"/>
    </row>
    <row r="113" spans="1:32">
      <c r="A113" s="113"/>
      <c r="B113" s="11"/>
      <c r="C113" s="11" t="s">
        <v>588</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4"/>
    </row>
    <row r="114" spans="1:32">
      <c r="A114" s="113"/>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4"/>
    </row>
    <row r="115" spans="1:32">
      <c r="A115" s="116"/>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8"/>
    </row>
  </sheetData>
  <customSheetViews>
    <customSheetView guid="{4386EC60-C10A-4757-8A9B-A7E03A340F6B}" showPageBreaks="1" printArea="1">
      <selection activeCell="Q25" sqref="Q25"/>
      <rowBreaks count="2" manualBreakCount="2">
        <brk id="59" max="31" man="1"/>
        <brk id="65" max="31" man="1"/>
      </rowBreaks>
      <pageMargins left="0.25" right="0.25" top="0.41" bottom="0.68" header="0.17" footer="0.16"/>
      <printOptions horizontalCentered="1" verticalCentered="1"/>
      <pageSetup scale="89" fitToHeight="2" orientation="portrait" r:id="rId1"/>
      <headerFooter alignWithMargins="0">
        <oddFooter xml:space="preserve">&amp;L&amp;P of &amp;N&amp;RPPAP: Revision 1.4
Date: 4/12/12
</oddFooter>
      </headerFooter>
    </customSheetView>
  </customSheetViews>
  <mergeCells count="95">
    <mergeCell ref="AB98:AD98"/>
    <mergeCell ref="Y98:AA98"/>
    <mergeCell ref="AB95:AD95"/>
    <mergeCell ref="AB94:AD94"/>
    <mergeCell ref="AB96:AD96"/>
    <mergeCell ref="Y97:AA97"/>
    <mergeCell ref="Y96:AA96"/>
    <mergeCell ref="Y94:AA94"/>
    <mergeCell ref="AB97:AD97"/>
    <mergeCell ref="C101:D101"/>
    <mergeCell ref="E101:F101"/>
    <mergeCell ref="E99:F99"/>
    <mergeCell ref="C100:D100"/>
    <mergeCell ref="C99:D99"/>
    <mergeCell ref="E100:F100"/>
    <mergeCell ref="T107:U107"/>
    <mergeCell ref="Y102:AA102"/>
    <mergeCell ref="T99:U99"/>
    <mergeCell ref="AB102:AD102"/>
    <mergeCell ref="AB99:AD99"/>
    <mergeCell ref="AB100:AD100"/>
    <mergeCell ref="Y100:AA100"/>
    <mergeCell ref="Y101:AA101"/>
    <mergeCell ref="Y99:AA99"/>
    <mergeCell ref="AB101:AD101"/>
    <mergeCell ref="C98:D98"/>
    <mergeCell ref="C97:D97"/>
    <mergeCell ref="Y81:AA81"/>
    <mergeCell ref="Y92:AA92"/>
    <mergeCell ref="T88:U88"/>
    <mergeCell ref="Y95:AA95"/>
    <mergeCell ref="C95:D95"/>
    <mergeCell ref="C93:D93"/>
    <mergeCell ref="E95:F95"/>
    <mergeCell ref="E98:F98"/>
    <mergeCell ref="E97:F97"/>
    <mergeCell ref="E94:F94"/>
    <mergeCell ref="C94:D94"/>
    <mergeCell ref="Y93:AA93"/>
    <mergeCell ref="E92:F92"/>
    <mergeCell ref="T84:U84"/>
    <mergeCell ref="A1:AF4"/>
    <mergeCell ref="E96:F96"/>
    <mergeCell ref="C92:D92"/>
    <mergeCell ref="T96:U96"/>
    <mergeCell ref="E93:F93"/>
    <mergeCell ref="Y76:AD76"/>
    <mergeCell ref="AB74:AC74"/>
    <mergeCell ref="C96:D96"/>
    <mergeCell ref="T92:U92"/>
    <mergeCell ref="AB92:AD92"/>
    <mergeCell ref="AB81:AD81"/>
    <mergeCell ref="Y79:AA79"/>
    <mergeCell ref="AB79:AD79"/>
    <mergeCell ref="AB80:AD80"/>
    <mergeCell ref="Y90:AD90"/>
    <mergeCell ref="AB93:AD93"/>
    <mergeCell ref="Y80:AA80"/>
    <mergeCell ref="T82:U82"/>
    <mergeCell ref="T80:U80"/>
    <mergeCell ref="W54:AF54"/>
    <mergeCell ref="B68:AF68"/>
    <mergeCell ref="Z74:AA74"/>
    <mergeCell ref="Z71:AA71"/>
    <mergeCell ref="T74:U74"/>
    <mergeCell ref="T72:U72"/>
    <mergeCell ref="AB70:AC70"/>
    <mergeCell ref="T70:U70"/>
    <mergeCell ref="Z70:AA70"/>
    <mergeCell ref="AB71:AC71"/>
    <mergeCell ref="AB78:AD78"/>
    <mergeCell ref="Z72:AA72"/>
    <mergeCell ref="Z73:AA73"/>
    <mergeCell ref="Y78:AA78"/>
    <mergeCell ref="AB72:AC72"/>
    <mergeCell ref="AB73:AC73"/>
    <mergeCell ref="A5:S5"/>
    <mergeCell ref="A6:S6"/>
    <mergeCell ref="A55:B55"/>
    <mergeCell ref="C54:L54"/>
    <mergeCell ref="C12:D12"/>
    <mergeCell ref="H12:I12"/>
    <mergeCell ref="M54:V54"/>
    <mergeCell ref="M12:N12"/>
    <mergeCell ref="M33:N33"/>
    <mergeCell ref="C33:D33"/>
    <mergeCell ref="C78:D78"/>
    <mergeCell ref="E78:F78"/>
    <mergeCell ref="H33:I33"/>
    <mergeCell ref="P80:Q80"/>
    <mergeCell ref="T78:U78"/>
    <mergeCell ref="E80:F80"/>
    <mergeCell ref="C80:D80"/>
    <mergeCell ref="C79:D79"/>
    <mergeCell ref="E79:F79"/>
  </mergeCells>
  <phoneticPr fontId="27" type="noConversion"/>
  <printOptions horizontalCentered="1"/>
  <pageMargins left="0.25" right="0.25" top="0.41" bottom="0.5" header="0.17" footer="0.25"/>
  <pageSetup scale="85" fitToHeight="2" orientation="portrait" r:id="rId2"/>
  <headerFooter alignWithMargins="0">
    <oddFooter xml:space="preserve">&amp;L&amp;P of &amp;N&amp;RPPAP: Revision 1.5
Date: 11/01/12 </oddFooter>
  </headerFooter>
  <rowBreaks count="2" manualBreakCount="2">
    <brk id="53" max="31" man="1"/>
    <brk id="67" max="31" man="1"/>
  </rowBreaks>
  <customProperties>
    <customPr name="IbpWorksheetKeyString_GUID" r:id="rId3"/>
  </customProperties>
  <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1">
    <tabColor indexed="13"/>
  </sheetPr>
  <dimension ref="A1:CS58"/>
  <sheetViews>
    <sheetView zoomScaleNormal="100" workbookViewId="0">
      <selection activeCell="AB1" sqref="AB1"/>
    </sheetView>
  </sheetViews>
  <sheetFormatPr defaultColWidth="9.140625" defaultRowHeight="12.75"/>
  <cols>
    <col min="1" max="1" width="2.42578125" style="8" customWidth="1"/>
    <col min="2" max="2" width="6.42578125" style="8" customWidth="1"/>
    <col min="3" max="32" width="3.5703125" style="8" customWidth="1"/>
    <col min="33" max="33" width="9.140625" style="17"/>
    <col min="34" max="34" width="11.42578125" style="17" customWidth="1"/>
    <col min="35" max="44" width="6.42578125" style="17" customWidth="1"/>
    <col min="45" max="97" width="9.140625" style="17"/>
    <col min="98" max="16384" width="9.140625" style="8"/>
  </cols>
  <sheetData>
    <row r="1" spans="1:97">
      <c r="A1" s="1419" t="s">
        <v>589</v>
      </c>
      <c r="B1" s="1420"/>
      <c r="C1" s="1420"/>
      <c r="D1" s="1420"/>
      <c r="E1" s="1420"/>
      <c r="F1" s="1420"/>
      <c r="G1" s="1420"/>
      <c r="H1" s="1420"/>
      <c r="I1" s="1420"/>
      <c r="J1" s="1420"/>
      <c r="K1" s="1420"/>
      <c r="L1" s="1420"/>
      <c r="M1" s="1420"/>
      <c r="N1" s="1420"/>
      <c r="O1" s="1420"/>
      <c r="P1" s="1420"/>
      <c r="Q1" s="1420"/>
      <c r="R1" s="1420"/>
      <c r="S1" s="1420"/>
      <c r="T1" s="1420"/>
      <c r="U1" s="1420"/>
      <c r="V1" s="1420"/>
      <c r="W1" s="1420"/>
      <c r="X1" s="1420"/>
      <c r="Y1" s="1420"/>
      <c r="Z1" s="1420"/>
      <c r="AA1" s="1421"/>
    </row>
    <row r="2" spans="1:97">
      <c r="A2" s="1422"/>
      <c r="B2" s="1423"/>
      <c r="C2" s="1423"/>
      <c r="D2" s="1423"/>
      <c r="E2" s="1423"/>
      <c r="F2" s="1423"/>
      <c r="G2" s="1423"/>
      <c r="H2" s="1423"/>
      <c r="I2" s="1423"/>
      <c r="J2" s="1423"/>
      <c r="K2" s="1423"/>
      <c r="L2" s="1423"/>
      <c r="M2" s="1423"/>
      <c r="N2" s="1423"/>
      <c r="O2" s="1423"/>
      <c r="P2" s="1423"/>
      <c r="Q2" s="1423"/>
      <c r="R2" s="1423"/>
      <c r="S2" s="1423"/>
      <c r="T2" s="1423"/>
      <c r="U2" s="1423"/>
      <c r="V2" s="1423"/>
      <c r="W2" s="1423"/>
      <c r="X2" s="1423"/>
      <c r="Y2" s="1423"/>
      <c r="Z2" s="1423"/>
      <c r="AA2" s="1424"/>
    </row>
    <row r="3" spans="1:97">
      <c r="A3" s="1422"/>
      <c r="B3" s="1423"/>
      <c r="C3" s="1423"/>
      <c r="D3" s="1423"/>
      <c r="E3" s="1423"/>
      <c r="F3" s="1423"/>
      <c r="G3" s="1423"/>
      <c r="H3" s="1423"/>
      <c r="I3" s="1423"/>
      <c r="J3" s="1423"/>
      <c r="K3" s="1423"/>
      <c r="L3" s="1423"/>
      <c r="M3" s="1423"/>
      <c r="N3" s="1423"/>
      <c r="O3" s="1423"/>
      <c r="P3" s="1423"/>
      <c r="Q3" s="1423"/>
      <c r="R3" s="1423"/>
      <c r="S3" s="1423"/>
      <c r="T3" s="1423"/>
      <c r="U3" s="1423"/>
      <c r="V3" s="1423"/>
      <c r="W3" s="1423"/>
      <c r="X3" s="1423"/>
      <c r="Y3" s="1423"/>
      <c r="Z3" s="1423"/>
      <c r="AA3" s="1424"/>
    </row>
    <row r="4" spans="1:97" ht="25.5" customHeight="1" thickBot="1">
      <c r="A4" s="1425"/>
      <c r="B4" s="1426"/>
      <c r="C4" s="1426"/>
      <c r="D4" s="1426"/>
      <c r="E4" s="1426"/>
      <c r="F4" s="1426"/>
      <c r="G4" s="1426"/>
      <c r="H4" s="1426"/>
      <c r="I4" s="1426"/>
      <c r="J4" s="1426"/>
      <c r="K4" s="1426"/>
      <c r="L4" s="1426"/>
      <c r="M4" s="1426"/>
      <c r="N4" s="1426"/>
      <c r="O4" s="1426"/>
      <c r="P4" s="1426"/>
      <c r="Q4" s="1426"/>
      <c r="R4" s="1426"/>
      <c r="S4" s="1426"/>
      <c r="T4" s="1426"/>
      <c r="U4" s="1426"/>
      <c r="V4" s="1426"/>
      <c r="W4" s="1426"/>
      <c r="X4" s="1426"/>
      <c r="Y4" s="1426"/>
      <c r="Z4" s="1426"/>
      <c r="AA4" s="1427"/>
    </row>
    <row r="5" spans="1:97" s="178" customFormat="1" ht="11.25">
      <c r="A5" s="1405" t="s">
        <v>590</v>
      </c>
      <c r="B5" s="1405"/>
      <c r="C5" s="1405"/>
      <c r="D5" s="1405"/>
      <c r="E5" s="1405"/>
      <c r="F5" s="1405"/>
      <c r="G5" s="1405"/>
      <c r="H5" s="1405"/>
      <c r="I5" s="1405"/>
      <c r="J5" s="1405"/>
      <c r="K5" s="1405"/>
      <c r="L5" s="1405"/>
      <c r="M5" s="1405"/>
      <c r="N5" s="1405"/>
      <c r="O5" s="1405"/>
      <c r="P5" s="1406"/>
      <c r="Q5" s="205" t="s">
        <v>538</v>
      </c>
      <c r="R5" s="19"/>
      <c r="S5" s="19"/>
      <c r="T5" s="19"/>
      <c r="U5" s="19"/>
      <c r="V5" s="19"/>
      <c r="W5" s="19"/>
      <c r="X5" s="453"/>
      <c r="Y5" s="205" t="s">
        <v>539</v>
      </c>
      <c r="Z5" s="19"/>
      <c r="AA5" s="453"/>
    </row>
    <row r="6" spans="1:97">
      <c r="A6" s="1407" t="s">
        <v>540</v>
      </c>
      <c r="B6" s="1407"/>
      <c r="C6" s="1407"/>
      <c r="D6" s="1407"/>
      <c r="E6" s="1407"/>
      <c r="F6" s="1407"/>
      <c r="G6" s="1407"/>
      <c r="H6" s="1407"/>
      <c r="I6" s="1407"/>
      <c r="J6" s="1407"/>
      <c r="K6" s="1407"/>
      <c r="L6" s="1407"/>
      <c r="M6" s="1407"/>
      <c r="N6" s="1407"/>
      <c r="O6" s="1407"/>
      <c r="P6" s="1408"/>
      <c r="Q6" s="520">
        <f>INTRO!$D$35</f>
        <v>0</v>
      </c>
      <c r="R6" s="520"/>
      <c r="S6" s="520"/>
      <c r="T6" s="520"/>
      <c r="U6" s="117"/>
      <c r="V6" s="117"/>
      <c r="W6" s="117"/>
      <c r="X6" s="118"/>
      <c r="Y6" s="116"/>
      <c r="Z6" s="117"/>
      <c r="AA6" s="118"/>
      <c r="AB6" s="17"/>
      <c r="AC6" s="17"/>
      <c r="AD6" s="17"/>
      <c r="AE6" s="17"/>
      <c r="AF6" s="17"/>
      <c r="CO6" s="8"/>
      <c r="CP6" s="8"/>
      <c r="CQ6" s="8"/>
      <c r="CR6" s="8"/>
      <c r="CS6" s="8"/>
    </row>
    <row r="7" spans="1:97" s="178" customFormat="1" ht="11.25">
      <c r="A7" s="179" t="s">
        <v>541</v>
      </c>
      <c r="B7" s="180"/>
      <c r="C7" s="180"/>
      <c r="D7" s="180"/>
      <c r="E7" s="180"/>
      <c r="F7" s="180"/>
      <c r="G7" s="180"/>
      <c r="H7" s="180"/>
      <c r="I7" s="180"/>
      <c r="J7" s="181"/>
      <c r="K7" s="179" t="s">
        <v>542</v>
      </c>
      <c r="L7" s="180"/>
      <c r="M7" s="180"/>
      <c r="N7" s="180"/>
      <c r="O7" s="180"/>
      <c r="P7" s="180"/>
      <c r="Q7" s="180"/>
      <c r="R7" s="180"/>
      <c r="S7" s="181"/>
      <c r="T7" s="179" t="s">
        <v>550</v>
      </c>
      <c r="U7" s="180"/>
      <c r="V7" s="180"/>
      <c r="W7" s="180"/>
      <c r="X7" s="180"/>
      <c r="Y7" s="180"/>
      <c r="Z7" s="180"/>
      <c r="AA7" s="181"/>
    </row>
    <row r="8" spans="1:97">
      <c r="A8" s="520">
        <f>INTRO!$D$34</f>
        <v>0</v>
      </c>
      <c r="B8" s="520"/>
      <c r="C8" s="520"/>
      <c r="D8" s="520"/>
      <c r="E8" s="520"/>
      <c r="F8" s="117"/>
      <c r="G8" s="117"/>
      <c r="H8" s="117"/>
      <c r="I8" s="117"/>
      <c r="J8" s="118"/>
      <c r="K8" s="116"/>
      <c r="L8" s="117"/>
      <c r="M8" s="117"/>
      <c r="N8" s="117"/>
      <c r="O8" s="117"/>
      <c r="P8" s="117"/>
      <c r="Q8" s="117"/>
      <c r="R8" s="117"/>
      <c r="S8" s="118"/>
      <c r="T8" s="116"/>
      <c r="U8" s="117"/>
      <c r="V8" s="117"/>
      <c r="W8" s="117"/>
      <c r="X8" s="117"/>
      <c r="Y8" s="117"/>
      <c r="Z8" s="117"/>
      <c r="AA8" s="118"/>
      <c r="AB8" s="17"/>
      <c r="AC8" s="17"/>
      <c r="AD8" s="17"/>
      <c r="AE8" s="17"/>
      <c r="AF8" s="17"/>
      <c r="CO8" s="8"/>
      <c r="CP8" s="8"/>
      <c r="CQ8" s="8"/>
      <c r="CR8" s="8"/>
      <c r="CS8" s="8"/>
    </row>
    <row r="9" spans="1:97" s="178" customFormat="1" ht="11.25">
      <c r="A9" s="179" t="s">
        <v>591</v>
      </c>
      <c r="B9" s="180"/>
      <c r="C9" s="180"/>
      <c r="D9" s="180"/>
      <c r="E9" s="179" t="s">
        <v>547</v>
      </c>
      <c r="F9" s="180"/>
      <c r="G9" s="180"/>
      <c r="H9" s="181"/>
      <c r="I9" s="179" t="s">
        <v>548</v>
      </c>
      <c r="J9" s="180"/>
      <c r="K9" s="180"/>
      <c r="L9" s="181"/>
      <c r="M9" s="179" t="s">
        <v>549</v>
      </c>
      <c r="N9" s="180"/>
      <c r="O9" s="180"/>
      <c r="P9" s="180"/>
      <c r="Q9" s="181"/>
      <c r="R9" s="179" t="s">
        <v>592</v>
      </c>
      <c r="S9" s="180"/>
      <c r="T9" s="180"/>
      <c r="U9" s="180"/>
      <c r="V9" s="181"/>
      <c r="W9" s="179" t="s">
        <v>593</v>
      </c>
      <c r="X9" s="180"/>
      <c r="Y9" s="180"/>
      <c r="Z9" s="180"/>
      <c r="AA9" s="181"/>
    </row>
    <row r="10" spans="1:97" s="272" customFormat="1">
      <c r="A10" s="116"/>
      <c r="B10" s="117"/>
      <c r="C10" s="117"/>
      <c r="D10" s="117"/>
      <c r="E10" s="116"/>
      <c r="F10" s="117"/>
      <c r="G10" s="117"/>
      <c r="H10" s="118"/>
      <c r="I10" s="116"/>
      <c r="J10" s="117"/>
      <c r="K10" s="117"/>
      <c r="L10" s="118"/>
      <c r="M10" s="116"/>
      <c r="N10" s="117"/>
      <c r="O10" s="117"/>
      <c r="P10" s="117"/>
      <c r="Q10" s="118"/>
      <c r="R10" s="1430"/>
      <c r="S10" s="1431"/>
      <c r="T10" s="1431"/>
      <c r="U10" s="1431"/>
      <c r="V10" s="1432"/>
      <c r="W10" s="1430"/>
      <c r="X10" s="1431"/>
      <c r="Y10" s="1431"/>
      <c r="Z10" s="1431"/>
      <c r="AA10" s="1432"/>
    </row>
    <row r="11" spans="1:97" ht="6.75" customHeight="1"/>
    <row r="12" spans="1:97">
      <c r="B12" s="457" t="s">
        <v>553</v>
      </c>
    </row>
    <row r="13" spans="1:97">
      <c r="B13" s="454" t="s">
        <v>671</v>
      </c>
      <c r="C13" s="1414" t="str">
        <f>IF(C48&lt;&gt;"",AVERAGE(C48:L48),"")</f>
        <v/>
      </c>
      <c r="D13" s="1414"/>
      <c r="E13" s="455"/>
      <c r="F13" s="456" t="s">
        <v>551</v>
      </c>
      <c r="G13" s="456"/>
      <c r="H13" s="1414" t="str">
        <f>IF(C13&lt;&gt;"",C13+AI21*C33,"")</f>
        <v/>
      </c>
      <c r="I13" s="1414"/>
      <c r="J13" s="455"/>
      <c r="K13" s="456" t="s">
        <v>552</v>
      </c>
      <c r="L13" s="456"/>
      <c r="M13" s="1414" t="str">
        <f>IF(C13&lt;&gt;"",C13-AI21*C33,"")</f>
        <v/>
      </c>
      <c r="N13" s="1415"/>
      <c r="AH13" s="17" t="s">
        <v>554</v>
      </c>
    </row>
    <row r="14" spans="1:97">
      <c r="C14" s="430"/>
      <c r="D14" s="430"/>
      <c r="E14" s="430"/>
      <c r="F14" s="430"/>
      <c r="G14" s="430"/>
      <c r="H14" s="430"/>
      <c r="I14" s="430"/>
      <c r="J14" s="430"/>
      <c r="K14" s="430"/>
      <c r="L14" s="430"/>
      <c r="M14" s="430"/>
      <c r="N14" s="430"/>
    </row>
    <row r="15" spans="1:97">
      <c r="C15" s="430"/>
      <c r="D15" s="430"/>
      <c r="E15" s="430"/>
      <c r="F15" s="430"/>
      <c r="G15" s="430"/>
      <c r="H15" s="430"/>
      <c r="I15" s="430"/>
      <c r="J15" s="430"/>
      <c r="K15" s="430"/>
      <c r="L15" s="430"/>
      <c r="M15" s="430"/>
      <c r="N15" s="430"/>
      <c r="AH15" s="17" t="s">
        <v>555</v>
      </c>
      <c r="AI15" s="320">
        <v>1</v>
      </c>
      <c r="AJ15" s="320">
        <f t="shared" ref="AJ15:AR15" si="0">AI15+1</f>
        <v>2</v>
      </c>
      <c r="AK15" s="320">
        <f t="shared" si="0"/>
        <v>3</v>
      </c>
      <c r="AL15" s="320">
        <f t="shared" si="0"/>
        <v>4</v>
      </c>
      <c r="AM15" s="320">
        <f t="shared" si="0"/>
        <v>5</v>
      </c>
      <c r="AN15" s="320">
        <f t="shared" si="0"/>
        <v>6</v>
      </c>
      <c r="AO15" s="320">
        <f t="shared" si="0"/>
        <v>7</v>
      </c>
      <c r="AP15" s="320">
        <f t="shared" si="0"/>
        <v>8</v>
      </c>
      <c r="AQ15" s="320">
        <f t="shared" si="0"/>
        <v>9</v>
      </c>
      <c r="AR15" s="320">
        <f t="shared" si="0"/>
        <v>10</v>
      </c>
    </row>
    <row r="16" spans="1:97">
      <c r="C16" s="430"/>
      <c r="D16" s="430"/>
      <c r="E16" s="430"/>
      <c r="F16" s="430"/>
      <c r="G16" s="430"/>
      <c r="H16" s="430"/>
      <c r="I16" s="430"/>
      <c r="J16" s="430"/>
      <c r="K16" s="430"/>
      <c r="L16" s="430"/>
      <c r="M16" s="430"/>
      <c r="N16" s="430"/>
      <c r="AH16" s="17" t="s">
        <v>556</v>
      </c>
      <c r="AI16" s="458" t="str">
        <f t="shared" ref="AI16:AR16" si="1">$H$13</f>
        <v/>
      </c>
      <c r="AJ16" s="458" t="str">
        <f t="shared" si="1"/>
        <v/>
      </c>
      <c r="AK16" s="458" t="str">
        <f t="shared" si="1"/>
        <v/>
      </c>
      <c r="AL16" s="458" t="str">
        <f t="shared" si="1"/>
        <v/>
      </c>
      <c r="AM16" s="458" t="str">
        <f t="shared" si="1"/>
        <v/>
      </c>
      <c r="AN16" s="458" t="str">
        <f t="shared" si="1"/>
        <v/>
      </c>
      <c r="AO16" s="458" t="str">
        <f t="shared" si="1"/>
        <v/>
      </c>
      <c r="AP16" s="458" t="str">
        <f t="shared" si="1"/>
        <v/>
      </c>
      <c r="AQ16" s="458" t="str">
        <f t="shared" si="1"/>
        <v/>
      </c>
      <c r="AR16" s="458" t="str">
        <f t="shared" si="1"/>
        <v/>
      </c>
    </row>
    <row r="17" spans="2:44">
      <c r="C17" s="430"/>
      <c r="D17" s="430"/>
      <c r="E17" s="430"/>
      <c r="F17" s="430"/>
      <c r="G17" s="430"/>
      <c r="H17" s="430"/>
      <c r="I17" s="430"/>
      <c r="J17" s="430"/>
      <c r="K17" s="430"/>
      <c r="L17" s="430"/>
      <c r="M17" s="430"/>
      <c r="N17" s="430"/>
      <c r="AH17" s="17" t="s">
        <v>416</v>
      </c>
      <c r="AI17" s="458" t="str">
        <f t="shared" ref="AI17:AR17" si="2">$C$13</f>
        <v/>
      </c>
      <c r="AJ17" s="458" t="str">
        <f t="shared" si="2"/>
        <v/>
      </c>
      <c r="AK17" s="458" t="str">
        <f t="shared" si="2"/>
        <v/>
      </c>
      <c r="AL17" s="458" t="str">
        <f t="shared" si="2"/>
        <v/>
      </c>
      <c r="AM17" s="458" t="str">
        <f t="shared" si="2"/>
        <v/>
      </c>
      <c r="AN17" s="458" t="str">
        <f t="shared" si="2"/>
        <v/>
      </c>
      <c r="AO17" s="458" t="str">
        <f t="shared" si="2"/>
        <v/>
      </c>
      <c r="AP17" s="458" t="str">
        <f t="shared" si="2"/>
        <v/>
      </c>
      <c r="AQ17" s="458" t="str">
        <f t="shared" si="2"/>
        <v/>
      </c>
      <c r="AR17" s="458" t="str">
        <f t="shared" si="2"/>
        <v/>
      </c>
    </row>
    <row r="18" spans="2:44">
      <c r="C18" s="430"/>
      <c r="D18" s="430"/>
      <c r="E18" s="430"/>
      <c r="F18" s="430"/>
      <c r="G18" s="430"/>
      <c r="H18" s="430"/>
      <c r="I18" s="430"/>
      <c r="J18" s="430"/>
      <c r="K18" s="430"/>
      <c r="L18" s="430"/>
      <c r="M18" s="430"/>
      <c r="N18" s="430"/>
      <c r="AH18" s="17" t="s">
        <v>557</v>
      </c>
      <c r="AI18" s="458" t="str">
        <f t="shared" ref="AI18:AR18" si="3">IF(C48&lt;&gt;"",C48,"")</f>
        <v/>
      </c>
      <c r="AJ18" s="458" t="str">
        <f t="shared" si="3"/>
        <v/>
      </c>
      <c r="AK18" s="458" t="str">
        <f t="shared" si="3"/>
        <v/>
      </c>
      <c r="AL18" s="458" t="str">
        <f t="shared" si="3"/>
        <v/>
      </c>
      <c r="AM18" s="458" t="str">
        <f t="shared" si="3"/>
        <v/>
      </c>
      <c r="AN18" s="458" t="str">
        <f t="shared" si="3"/>
        <v/>
      </c>
      <c r="AO18" s="458" t="str">
        <f t="shared" si="3"/>
        <v/>
      </c>
      <c r="AP18" s="458" t="str">
        <f t="shared" si="3"/>
        <v/>
      </c>
      <c r="AQ18" s="458" t="str">
        <f t="shared" si="3"/>
        <v/>
      </c>
      <c r="AR18" s="458" t="str">
        <f t="shared" si="3"/>
        <v/>
      </c>
    </row>
    <row r="19" spans="2:44">
      <c r="C19" s="430"/>
      <c r="D19" s="430"/>
      <c r="E19" s="430"/>
      <c r="F19" s="430"/>
      <c r="G19" s="430"/>
      <c r="H19" s="430"/>
      <c r="I19" s="430"/>
      <c r="J19" s="430"/>
      <c r="K19" s="430"/>
      <c r="L19" s="430"/>
      <c r="M19" s="430"/>
      <c r="N19" s="430"/>
      <c r="AH19" s="17" t="s">
        <v>558</v>
      </c>
      <c r="AI19" s="458" t="str">
        <f>$M$13</f>
        <v/>
      </c>
      <c r="AJ19" s="458" t="str">
        <f t="shared" ref="AJ19:AR19" si="4">AI19</f>
        <v/>
      </c>
      <c r="AK19" s="458" t="str">
        <f t="shared" si="4"/>
        <v/>
      </c>
      <c r="AL19" s="458" t="str">
        <f t="shared" si="4"/>
        <v/>
      </c>
      <c r="AM19" s="458" t="str">
        <f t="shared" si="4"/>
        <v/>
      </c>
      <c r="AN19" s="458" t="str">
        <f t="shared" si="4"/>
        <v/>
      </c>
      <c r="AO19" s="458" t="str">
        <f t="shared" si="4"/>
        <v/>
      </c>
      <c r="AP19" s="458" t="str">
        <f t="shared" si="4"/>
        <v/>
      </c>
      <c r="AQ19" s="458" t="str">
        <f t="shared" si="4"/>
        <v/>
      </c>
      <c r="AR19" s="458" t="str">
        <f t="shared" si="4"/>
        <v/>
      </c>
    </row>
    <row r="20" spans="2:44">
      <c r="C20" s="430"/>
      <c r="D20" s="430"/>
      <c r="E20" s="430"/>
      <c r="F20" s="430"/>
      <c r="G20" s="430"/>
      <c r="H20" s="430"/>
      <c r="I20" s="430"/>
      <c r="J20" s="430"/>
      <c r="K20" s="430"/>
      <c r="L20" s="430"/>
      <c r="M20" s="430"/>
      <c r="N20" s="430"/>
    </row>
    <row r="21" spans="2:44">
      <c r="C21" s="430"/>
      <c r="D21" s="430"/>
      <c r="E21" s="430"/>
      <c r="F21" s="430"/>
      <c r="G21" s="430"/>
      <c r="H21" s="430"/>
      <c r="I21" s="430"/>
      <c r="J21" s="430"/>
      <c r="K21" s="430"/>
      <c r="L21" s="430"/>
      <c r="M21" s="430"/>
      <c r="N21" s="430"/>
      <c r="AH21" s="17" t="s">
        <v>594</v>
      </c>
      <c r="AI21" s="17">
        <v>2.66</v>
      </c>
    </row>
    <row r="22" spans="2:44">
      <c r="C22" s="430"/>
      <c r="D22" s="430"/>
      <c r="E22" s="430"/>
      <c r="F22" s="430"/>
      <c r="G22" s="430"/>
      <c r="H22" s="430"/>
      <c r="I22" s="430"/>
      <c r="J22" s="430"/>
      <c r="K22" s="430"/>
      <c r="L22" s="430"/>
      <c r="M22" s="430"/>
      <c r="N22" s="430"/>
    </row>
    <row r="23" spans="2:44">
      <c r="C23" s="430"/>
      <c r="D23" s="430"/>
      <c r="E23" s="430"/>
      <c r="F23" s="430"/>
      <c r="G23" s="430"/>
      <c r="H23" s="430"/>
      <c r="I23" s="430"/>
      <c r="J23" s="430"/>
      <c r="K23" s="430"/>
      <c r="L23" s="430"/>
      <c r="M23" s="430"/>
      <c r="N23" s="430"/>
    </row>
    <row r="24" spans="2:44">
      <c r="C24" s="430"/>
      <c r="D24" s="430"/>
      <c r="E24" s="430"/>
      <c r="F24" s="430"/>
      <c r="G24" s="430"/>
      <c r="H24" s="430"/>
      <c r="I24" s="430"/>
      <c r="J24" s="430"/>
      <c r="K24" s="430"/>
      <c r="L24" s="430"/>
      <c r="M24" s="430"/>
      <c r="N24" s="430"/>
    </row>
    <row r="25" spans="2:44">
      <c r="C25" s="430"/>
      <c r="D25" s="430"/>
      <c r="E25" s="430"/>
      <c r="F25" s="430"/>
      <c r="G25" s="430"/>
      <c r="H25" s="430"/>
      <c r="I25" s="430"/>
      <c r="J25" s="430"/>
      <c r="K25" s="430"/>
      <c r="L25" s="430"/>
      <c r="M25" s="430"/>
      <c r="N25" s="430"/>
    </row>
    <row r="26" spans="2:44">
      <c r="C26" s="430"/>
      <c r="D26" s="430"/>
      <c r="E26" s="430"/>
      <c r="F26" s="430"/>
      <c r="G26" s="430"/>
      <c r="H26" s="430"/>
      <c r="I26" s="430"/>
      <c r="J26" s="430"/>
      <c r="K26" s="430"/>
      <c r="L26" s="430"/>
      <c r="M26" s="430"/>
      <c r="N26" s="430"/>
    </row>
    <row r="27" spans="2:44">
      <c r="C27" s="430"/>
      <c r="D27" s="430"/>
      <c r="E27" s="430"/>
      <c r="F27" s="430"/>
      <c r="G27" s="430"/>
      <c r="H27" s="430"/>
      <c r="I27" s="430"/>
      <c r="J27" s="430"/>
      <c r="K27" s="430"/>
      <c r="L27" s="430"/>
      <c r="M27" s="430"/>
      <c r="N27" s="430"/>
    </row>
    <row r="28" spans="2:44">
      <c r="C28" s="430"/>
      <c r="D28" s="430"/>
      <c r="E28" s="430"/>
      <c r="F28" s="430"/>
      <c r="G28" s="430"/>
      <c r="H28" s="430"/>
      <c r="I28" s="430"/>
      <c r="J28" s="430"/>
      <c r="K28" s="430"/>
      <c r="L28" s="430"/>
      <c r="M28" s="430"/>
      <c r="N28" s="430"/>
    </row>
    <row r="29" spans="2:44">
      <c r="C29" s="430"/>
      <c r="D29" s="430"/>
      <c r="E29" s="430"/>
      <c r="F29" s="430"/>
      <c r="G29" s="430"/>
      <c r="H29" s="430"/>
      <c r="I29" s="430"/>
      <c r="J29" s="430"/>
      <c r="K29" s="430"/>
      <c r="L29" s="430"/>
      <c r="M29" s="430"/>
      <c r="N29" s="430"/>
    </row>
    <row r="30" spans="2:44">
      <c r="C30" s="430"/>
      <c r="D30" s="430"/>
      <c r="E30" s="430"/>
      <c r="F30" s="430"/>
      <c r="G30" s="430"/>
      <c r="H30" s="430"/>
      <c r="I30" s="430"/>
      <c r="J30" s="430"/>
      <c r="K30" s="430"/>
      <c r="L30" s="430"/>
      <c r="M30" s="430"/>
      <c r="N30" s="430"/>
    </row>
    <row r="31" spans="2:44">
      <c r="C31" s="430"/>
      <c r="D31" s="430"/>
      <c r="E31" s="430"/>
      <c r="F31" s="430"/>
      <c r="G31" s="430"/>
      <c r="H31" s="430"/>
      <c r="I31" s="430"/>
      <c r="J31" s="430"/>
      <c r="K31" s="430"/>
      <c r="L31" s="430"/>
      <c r="M31" s="430"/>
      <c r="N31" s="430"/>
    </row>
    <row r="32" spans="2:44">
      <c r="B32" s="457" t="s">
        <v>559</v>
      </c>
      <c r="C32" s="178"/>
      <c r="D32" s="178"/>
      <c r="E32" s="178"/>
      <c r="F32" s="178"/>
      <c r="G32" s="178"/>
      <c r="H32" s="178"/>
      <c r="I32" s="178"/>
      <c r="J32" s="178"/>
      <c r="K32" s="178"/>
      <c r="L32" s="178"/>
      <c r="M32" s="178"/>
      <c r="N32" s="178"/>
    </row>
    <row r="33" spans="1:97">
      <c r="B33" s="454" t="s">
        <v>673</v>
      </c>
      <c r="C33" s="1414" t="str">
        <f>IF(C48&lt;&gt;"",AVERAGE(C49:L49),"")</f>
        <v/>
      </c>
      <c r="D33" s="1414"/>
      <c r="E33" s="455"/>
      <c r="F33" s="456" t="s">
        <v>551</v>
      </c>
      <c r="G33" s="456"/>
      <c r="H33" s="1414" t="str">
        <f>IF(C33="","",C33*3.27)</f>
        <v/>
      </c>
      <c r="I33" s="1414"/>
      <c r="J33" s="455"/>
      <c r="K33" s="456" t="s">
        <v>552</v>
      </c>
      <c r="L33" s="456"/>
      <c r="M33" s="1414" t="str">
        <f>IF(C33&lt;&gt;"",0,"")</f>
        <v/>
      </c>
      <c r="N33" s="1415"/>
    </row>
    <row r="34" spans="1:97" s="178" customFormat="1">
      <c r="AG34" s="8"/>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row>
    <row r="35" spans="1:97">
      <c r="AH35" s="17" t="s">
        <v>560</v>
      </c>
    </row>
    <row r="37" spans="1:97">
      <c r="AH37" s="17" t="s">
        <v>555</v>
      </c>
      <c r="AI37" s="320">
        <v>1</v>
      </c>
      <c r="AJ37" s="320">
        <f t="shared" ref="AJ37:AR37" si="5">AI37+1</f>
        <v>2</v>
      </c>
      <c r="AK37" s="320">
        <f t="shared" si="5"/>
        <v>3</v>
      </c>
      <c r="AL37" s="320">
        <f t="shared" si="5"/>
        <v>4</v>
      </c>
      <c r="AM37" s="320">
        <f t="shared" si="5"/>
        <v>5</v>
      </c>
      <c r="AN37" s="320">
        <f t="shared" si="5"/>
        <v>6</v>
      </c>
      <c r="AO37" s="320">
        <f t="shared" si="5"/>
        <v>7</v>
      </c>
      <c r="AP37" s="320">
        <f t="shared" si="5"/>
        <v>8</v>
      </c>
      <c r="AQ37" s="320">
        <f t="shared" si="5"/>
        <v>9</v>
      </c>
      <c r="AR37" s="320">
        <f t="shared" si="5"/>
        <v>10</v>
      </c>
    </row>
    <row r="38" spans="1:97">
      <c r="AH38" s="17" t="s">
        <v>556</v>
      </c>
      <c r="AI38" s="458" t="str">
        <f t="shared" ref="AI38:AR38" si="6">$H$33</f>
        <v/>
      </c>
      <c r="AJ38" s="458" t="str">
        <f t="shared" si="6"/>
        <v/>
      </c>
      <c r="AK38" s="458" t="str">
        <f t="shared" si="6"/>
        <v/>
      </c>
      <c r="AL38" s="458" t="str">
        <f t="shared" si="6"/>
        <v/>
      </c>
      <c r="AM38" s="458" t="str">
        <f t="shared" si="6"/>
        <v/>
      </c>
      <c r="AN38" s="458" t="str">
        <f t="shared" si="6"/>
        <v/>
      </c>
      <c r="AO38" s="458" t="str">
        <f t="shared" si="6"/>
        <v/>
      </c>
      <c r="AP38" s="458" t="str">
        <f t="shared" si="6"/>
        <v/>
      </c>
      <c r="AQ38" s="458" t="str">
        <f t="shared" si="6"/>
        <v/>
      </c>
      <c r="AR38" s="458" t="str">
        <f t="shared" si="6"/>
        <v/>
      </c>
    </row>
    <row r="39" spans="1:97">
      <c r="AH39" s="17" t="s">
        <v>416</v>
      </c>
      <c r="AI39" s="458">
        <f>AVERAGE(C49:L49)</f>
        <v>0</v>
      </c>
      <c r="AJ39" s="458">
        <f t="shared" ref="AJ39:AR39" si="7">$AI$39</f>
        <v>0</v>
      </c>
      <c r="AK39" s="458">
        <f t="shared" si="7"/>
        <v>0</v>
      </c>
      <c r="AL39" s="458">
        <f t="shared" si="7"/>
        <v>0</v>
      </c>
      <c r="AM39" s="458">
        <f t="shared" si="7"/>
        <v>0</v>
      </c>
      <c r="AN39" s="458">
        <f t="shared" si="7"/>
        <v>0</v>
      </c>
      <c r="AO39" s="458">
        <f t="shared" si="7"/>
        <v>0</v>
      </c>
      <c r="AP39" s="458">
        <f t="shared" si="7"/>
        <v>0</v>
      </c>
      <c r="AQ39" s="458">
        <f t="shared" si="7"/>
        <v>0</v>
      </c>
      <c r="AR39" s="458">
        <f t="shared" si="7"/>
        <v>0</v>
      </c>
    </row>
    <row r="40" spans="1:97">
      <c r="AH40" s="17" t="s">
        <v>561</v>
      </c>
      <c r="AI40" s="458" t="str">
        <f t="shared" ref="AI40:AR40" si="8">C49</f>
        <v>n/a</v>
      </c>
      <c r="AJ40" s="458">
        <f t="shared" si="8"/>
        <v>0</v>
      </c>
      <c r="AK40" s="458">
        <f t="shared" si="8"/>
        <v>0</v>
      </c>
      <c r="AL40" s="458">
        <f t="shared" si="8"/>
        <v>0</v>
      </c>
      <c r="AM40" s="458">
        <f t="shared" si="8"/>
        <v>0</v>
      </c>
      <c r="AN40" s="458">
        <f t="shared" si="8"/>
        <v>0</v>
      </c>
      <c r="AO40" s="458">
        <f t="shared" si="8"/>
        <v>0</v>
      </c>
      <c r="AP40" s="458">
        <f t="shared" si="8"/>
        <v>0</v>
      </c>
      <c r="AQ40" s="458">
        <f t="shared" si="8"/>
        <v>0</v>
      </c>
      <c r="AR40" s="458">
        <f t="shared" si="8"/>
        <v>0</v>
      </c>
    </row>
    <row r="41" spans="1:97">
      <c r="AH41" s="17" t="s">
        <v>558</v>
      </c>
      <c r="AI41" s="458" t="str">
        <f t="shared" ref="AI41:AR41" si="9">$M$33</f>
        <v/>
      </c>
      <c r="AJ41" s="458" t="str">
        <f t="shared" si="9"/>
        <v/>
      </c>
      <c r="AK41" s="458" t="str">
        <f t="shared" si="9"/>
        <v/>
      </c>
      <c r="AL41" s="458" t="str">
        <f t="shared" si="9"/>
        <v/>
      </c>
      <c r="AM41" s="458" t="str">
        <f t="shared" si="9"/>
        <v/>
      </c>
      <c r="AN41" s="458" t="str">
        <f t="shared" si="9"/>
        <v/>
      </c>
      <c r="AO41" s="458" t="str">
        <f t="shared" si="9"/>
        <v/>
      </c>
      <c r="AP41" s="458" t="str">
        <f t="shared" si="9"/>
        <v/>
      </c>
      <c r="AQ41" s="458" t="str">
        <f t="shared" si="9"/>
        <v/>
      </c>
      <c r="AR41" s="458" t="str">
        <f t="shared" si="9"/>
        <v/>
      </c>
    </row>
    <row r="47" spans="1:97" s="196" customFormat="1" ht="24.95" customHeight="1">
      <c r="A47" s="1219" t="s">
        <v>595</v>
      </c>
      <c r="B47" s="1434"/>
      <c r="C47" s="462">
        <v>1</v>
      </c>
      <c r="D47" s="462">
        <f t="shared" ref="D47:L47" si="10">C47+1</f>
        <v>2</v>
      </c>
      <c r="E47" s="462">
        <f t="shared" si="10"/>
        <v>3</v>
      </c>
      <c r="F47" s="462">
        <f t="shared" si="10"/>
        <v>4</v>
      </c>
      <c r="G47" s="462">
        <f t="shared" si="10"/>
        <v>5</v>
      </c>
      <c r="H47" s="462">
        <f t="shared" si="10"/>
        <v>6</v>
      </c>
      <c r="I47" s="462">
        <f t="shared" si="10"/>
        <v>7</v>
      </c>
      <c r="J47" s="462">
        <f t="shared" si="10"/>
        <v>8</v>
      </c>
      <c r="K47" s="462">
        <f t="shared" si="10"/>
        <v>9</v>
      </c>
      <c r="L47" s="462">
        <f t="shared" si="10"/>
        <v>10</v>
      </c>
      <c r="M47" s="461"/>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461"/>
      <c r="AT47" s="461"/>
      <c r="AU47" s="461"/>
      <c r="AV47" s="461"/>
      <c r="AW47" s="461"/>
      <c r="AX47" s="461"/>
      <c r="AY47" s="461"/>
      <c r="AZ47" s="461"/>
      <c r="BA47" s="461"/>
      <c r="BB47" s="461"/>
      <c r="BC47" s="461"/>
      <c r="BD47" s="461"/>
      <c r="BE47" s="461"/>
      <c r="BF47" s="461"/>
      <c r="BG47" s="461"/>
      <c r="BH47" s="461"/>
      <c r="BI47" s="461"/>
      <c r="BJ47" s="461"/>
      <c r="BK47" s="461"/>
      <c r="BL47" s="461"/>
      <c r="BM47" s="461"/>
      <c r="BN47" s="461"/>
      <c r="BO47" s="461"/>
      <c r="BP47" s="461"/>
      <c r="BQ47" s="461"/>
      <c r="BR47" s="461"/>
      <c r="BS47" s="461"/>
      <c r="BT47" s="461"/>
      <c r="BU47" s="461"/>
      <c r="BV47" s="461"/>
      <c r="BW47" s="461"/>
      <c r="BX47" s="461"/>
      <c r="BY47" s="461"/>
    </row>
    <row r="48" spans="1:97" s="196" customFormat="1" ht="23.25" customHeight="1">
      <c r="A48" s="1435" t="s">
        <v>300</v>
      </c>
      <c r="B48" s="1436"/>
      <c r="C48" s="481"/>
      <c r="D48" s="465"/>
      <c r="E48" s="465"/>
      <c r="F48" s="465"/>
      <c r="G48" s="465"/>
      <c r="H48" s="465"/>
      <c r="I48" s="465"/>
      <c r="J48" s="465"/>
      <c r="K48" s="465"/>
      <c r="L48" s="465"/>
      <c r="M48" s="461"/>
      <c r="N48" s="461"/>
      <c r="O48" s="461"/>
      <c r="P48" s="461"/>
      <c r="Q48" s="461"/>
      <c r="R48" s="461"/>
      <c r="S48" s="461"/>
      <c r="T48" s="461"/>
      <c r="U48" s="461"/>
      <c r="V48" s="461"/>
      <c r="W48" s="461"/>
      <c r="X48" s="461"/>
      <c r="Y48" s="461"/>
      <c r="Z48" s="461"/>
      <c r="AA48" s="461"/>
      <c r="AB48" s="461"/>
      <c r="AC48" s="461"/>
      <c r="AD48" s="461"/>
      <c r="AE48" s="461"/>
      <c r="AF48" s="461"/>
      <c r="AG48" s="461"/>
      <c r="AH48" s="461"/>
      <c r="AI48" s="461"/>
      <c r="AJ48" s="461"/>
      <c r="AK48" s="461"/>
      <c r="AL48" s="461"/>
      <c r="AM48" s="461"/>
      <c r="AN48" s="461"/>
      <c r="AO48" s="461"/>
      <c r="AP48" s="461"/>
      <c r="AQ48" s="461"/>
      <c r="AR48" s="461"/>
      <c r="AS48" s="461"/>
      <c r="AT48" s="461"/>
      <c r="AU48" s="461"/>
      <c r="AV48" s="461"/>
      <c r="AW48" s="461"/>
      <c r="AX48" s="461"/>
      <c r="AY48" s="461"/>
      <c r="AZ48" s="461"/>
      <c r="BA48" s="461"/>
      <c r="BB48" s="461"/>
      <c r="BC48" s="461"/>
      <c r="BD48" s="461"/>
      <c r="BE48" s="461"/>
      <c r="BF48" s="461"/>
      <c r="BG48" s="461"/>
      <c r="BH48" s="461"/>
      <c r="BI48" s="461"/>
      <c r="BJ48" s="461"/>
      <c r="BK48" s="461"/>
      <c r="BL48" s="461"/>
      <c r="BM48" s="461"/>
      <c r="BN48" s="461"/>
      <c r="BO48" s="461"/>
      <c r="BP48" s="461"/>
      <c r="BQ48" s="461"/>
      <c r="BR48" s="461"/>
      <c r="BS48" s="461"/>
      <c r="BT48" s="461"/>
      <c r="BU48" s="461"/>
      <c r="BV48" s="461"/>
      <c r="BW48" s="461"/>
      <c r="BX48" s="461"/>
      <c r="BY48" s="461"/>
    </row>
    <row r="49" spans="1:77" s="196" customFormat="1" ht="24.95" customHeight="1">
      <c r="A49" s="474" t="s">
        <v>122</v>
      </c>
      <c r="B49" s="473" t="s">
        <v>569</v>
      </c>
      <c r="C49" s="471" t="s">
        <v>596</v>
      </c>
      <c r="D49" s="471">
        <f t="shared" ref="D49:L49" si="11">ABS(D48-C48)</f>
        <v>0</v>
      </c>
      <c r="E49" s="471">
        <f t="shared" si="11"/>
        <v>0</v>
      </c>
      <c r="F49" s="471">
        <f t="shared" si="11"/>
        <v>0</v>
      </c>
      <c r="G49" s="471">
        <f t="shared" si="11"/>
        <v>0</v>
      </c>
      <c r="H49" s="471">
        <f t="shared" si="11"/>
        <v>0</v>
      </c>
      <c r="I49" s="471">
        <f t="shared" si="11"/>
        <v>0</v>
      </c>
      <c r="J49" s="471">
        <f t="shared" si="11"/>
        <v>0</v>
      </c>
      <c r="K49" s="471">
        <f t="shared" si="11"/>
        <v>0</v>
      </c>
      <c r="L49" s="471">
        <f t="shared" si="11"/>
        <v>0</v>
      </c>
      <c r="M49" s="461"/>
      <c r="N49" s="461"/>
      <c r="O49" s="461"/>
      <c r="P49" s="461"/>
      <c r="Q49" s="461"/>
      <c r="R49" s="461"/>
      <c r="S49" s="461"/>
      <c r="T49" s="461"/>
      <c r="U49" s="461"/>
      <c r="V49" s="461"/>
      <c r="W49" s="461"/>
      <c r="X49" s="461"/>
      <c r="Y49" s="461"/>
      <c r="Z49" s="461"/>
      <c r="AA49" s="461"/>
      <c r="AB49" s="461"/>
      <c r="AC49" s="461"/>
      <c r="AD49" s="461"/>
      <c r="AE49" s="461"/>
      <c r="AF49" s="461"/>
      <c r="AG49" s="461"/>
      <c r="AH49" s="461"/>
      <c r="AI49" s="461"/>
      <c r="AJ49" s="461"/>
      <c r="AK49" s="461"/>
      <c r="AL49" s="461"/>
      <c r="AM49" s="461"/>
      <c r="AN49" s="461"/>
      <c r="AO49" s="461"/>
      <c r="AP49" s="461"/>
      <c r="AQ49" s="461"/>
      <c r="AR49" s="461"/>
      <c r="AS49" s="461"/>
      <c r="AT49" s="461"/>
      <c r="AU49" s="461"/>
      <c r="AV49" s="461"/>
      <c r="AW49" s="461"/>
      <c r="AX49" s="461"/>
      <c r="AY49" s="461"/>
      <c r="AZ49" s="461"/>
      <c r="BA49" s="461"/>
      <c r="BB49" s="461"/>
      <c r="BC49" s="461"/>
      <c r="BD49" s="461"/>
      <c r="BE49" s="461"/>
      <c r="BF49" s="461"/>
      <c r="BG49" s="461"/>
      <c r="BH49" s="461"/>
      <c r="BI49" s="461"/>
      <c r="BJ49" s="461"/>
      <c r="BK49" s="461"/>
      <c r="BL49" s="461"/>
      <c r="BM49" s="461"/>
      <c r="BN49" s="461"/>
      <c r="BO49" s="461"/>
      <c r="BP49" s="461"/>
      <c r="BQ49" s="461"/>
      <c r="BR49" s="461"/>
      <c r="BS49" s="461"/>
      <c r="BT49" s="461"/>
      <c r="BU49" s="461"/>
      <c r="BV49" s="461"/>
      <c r="BW49" s="461"/>
      <c r="BX49" s="461"/>
      <c r="BY49" s="461"/>
    </row>
    <row r="50" spans="1:77">
      <c r="C50" s="475" t="str">
        <f>IF(C49&lt;&gt;"",IF(OR(C48&gt;$H$13,C48&lt;$M$13),"**",""),"")</f>
        <v/>
      </c>
      <c r="D50" s="475" t="str">
        <f t="shared" ref="D50:L50" si="12">IF(D49&lt;&gt;"",IF(OR(D49&gt;$H$33,D48&gt;$H$13,D48&lt;$M$13),"**",""),"")</f>
        <v/>
      </c>
      <c r="E50" s="475" t="str">
        <f t="shared" si="12"/>
        <v/>
      </c>
      <c r="F50" s="475" t="str">
        <f t="shared" si="12"/>
        <v/>
      </c>
      <c r="G50" s="475" t="str">
        <f t="shared" si="12"/>
        <v/>
      </c>
      <c r="H50" s="475" t="str">
        <f t="shared" si="12"/>
        <v/>
      </c>
      <c r="I50" s="475" t="str">
        <f t="shared" si="12"/>
        <v/>
      </c>
      <c r="J50" s="475" t="str">
        <f t="shared" si="12"/>
        <v/>
      </c>
      <c r="K50" s="475" t="str">
        <f t="shared" si="12"/>
        <v/>
      </c>
      <c r="L50" s="475" t="str">
        <f t="shared" si="12"/>
        <v/>
      </c>
      <c r="M50" s="475"/>
      <c r="N50" s="475"/>
      <c r="O50" s="475"/>
      <c r="P50" s="475"/>
      <c r="Q50" s="475"/>
      <c r="R50" s="475"/>
      <c r="S50" s="475"/>
      <c r="T50" s="475"/>
      <c r="U50" s="475"/>
      <c r="V50" s="475"/>
      <c r="W50" s="475"/>
      <c r="X50" s="475"/>
      <c r="Y50" s="475"/>
      <c r="Z50" s="475"/>
      <c r="AA50" s="475"/>
      <c r="AB50" s="475"/>
      <c r="AC50" s="475"/>
      <c r="AD50" s="475"/>
      <c r="AE50" s="475"/>
      <c r="AF50" s="475"/>
      <c r="AH50" s="461"/>
      <c r="AI50" s="461"/>
      <c r="AJ50" s="461"/>
      <c r="AK50" s="461"/>
      <c r="AL50" s="461"/>
      <c r="AM50" s="461"/>
      <c r="AN50" s="461"/>
      <c r="AO50" s="461"/>
      <c r="AP50" s="461"/>
      <c r="AQ50" s="461"/>
      <c r="AR50" s="461"/>
    </row>
    <row r="51" spans="1:77">
      <c r="C51" s="178" t="s">
        <v>570</v>
      </c>
      <c r="AH51" s="461"/>
      <c r="AI51" s="461"/>
      <c r="AJ51" s="461"/>
      <c r="AK51" s="461"/>
      <c r="AL51" s="461"/>
      <c r="AM51" s="461"/>
      <c r="AN51" s="461"/>
      <c r="AO51" s="461"/>
      <c r="AP51" s="461"/>
      <c r="AQ51" s="461"/>
      <c r="AR51" s="461"/>
    </row>
    <row r="53" spans="1:77" ht="20.25">
      <c r="A53" s="119"/>
      <c r="B53" s="1433" t="s">
        <v>597</v>
      </c>
      <c r="C53" s="1433"/>
      <c r="D53" s="1433"/>
      <c r="E53" s="1433"/>
      <c r="F53" s="1433"/>
      <c r="G53" s="1433"/>
      <c r="H53" s="1433"/>
      <c r="I53" s="1433"/>
      <c r="J53" s="1433"/>
      <c r="K53" s="1433"/>
      <c r="L53" s="1433"/>
      <c r="M53" s="1433"/>
      <c r="N53" s="1433"/>
      <c r="O53" s="1433"/>
      <c r="P53" s="1433"/>
      <c r="Q53" s="1433"/>
      <c r="R53" s="1433"/>
      <c r="S53" s="1433"/>
      <c r="T53" s="1433"/>
      <c r="U53" s="1433"/>
      <c r="V53" s="1433"/>
      <c r="W53" s="1433"/>
      <c r="X53" s="1433"/>
      <c r="Y53" s="1433"/>
      <c r="Z53" s="1433"/>
      <c r="AA53" s="121"/>
    </row>
    <row r="54" spans="1:77">
      <c r="A54" s="119"/>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1"/>
    </row>
    <row r="55" spans="1:77">
      <c r="A55" s="113"/>
      <c r="B55" s="11" t="s">
        <v>598</v>
      </c>
      <c r="C55" s="11"/>
      <c r="D55" s="11"/>
      <c r="E55" s="11"/>
      <c r="F55" s="11"/>
      <c r="G55" s="11" t="str">
        <f>IF(L48&lt;&gt;"",IF(OR(C50&lt;&gt;"",D50&lt;&gt;"",E50&lt;&gt;"",F50&lt;&gt;"",G50&lt;&gt;"",H50&lt;&gt;"",I50&lt;&gt;"",J50&lt;&gt;"",K50&lt;&gt;"",L50&lt;&gt;""),"No","Yes"),"")</f>
        <v/>
      </c>
      <c r="H55" s="11"/>
      <c r="I55" s="11"/>
      <c r="J55" s="11"/>
      <c r="K55" s="11"/>
      <c r="L55" s="11" t="s">
        <v>599</v>
      </c>
      <c r="M55" s="11"/>
      <c r="N55" s="11"/>
      <c r="O55" s="11"/>
      <c r="P55" s="11"/>
      <c r="Q55" s="11"/>
      <c r="R55" s="1388" t="str">
        <f>IF(L48&lt;&gt;"",STDEV(C48:L48)*6/(R10-W10)*100,"")</f>
        <v/>
      </c>
      <c r="S55" s="1388"/>
      <c r="T55" s="437"/>
      <c r="U55" s="437"/>
      <c r="V55" s="11"/>
      <c r="W55" s="11" t="str">
        <f>IF(R55&lt;&gt;"",IF(R55&gt;30,"Reject","Accept"),"")</f>
        <v/>
      </c>
      <c r="X55" s="11"/>
      <c r="Y55" s="11"/>
      <c r="Z55" s="11"/>
      <c r="AA55" s="114"/>
    </row>
    <row r="56" spans="1:77">
      <c r="A56" s="113"/>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4"/>
    </row>
    <row r="57" spans="1:77">
      <c r="A57" s="113"/>
      <c r="B57" s="11" t="s">
        <v>600</v>
      </c>
      <c r="C57" s="11"/>
      <c r="D57" s="11"/>
      <c r="E57" s="11"/>
      <c r="F57" s="11"/>
      <c r="G57" s="11"/>
      <c r="H57" s="11"/>
      <c r="I57" s="11"/>
      <c r="J57" s="11"/>
      <c r="K57" s="11"/>
      <c r="L57" s="11"/>
      <c r="M57" s="11"/>
      <c r="N57" s="11"/>
      <c r="O57" s="11"/>
      <c r="P57" s="11"/>
      <c r="Q57" s="11"/>
      <c r="R57" s="11"/>
      <c r="S57" s="11"/>
      <c r="T57" s="11"/>
      <c r="U57" s="11"/>
      <c r="V57" s="11"/>
      <c r="W57" s="11"/>
      <c r="X57" s="11"/>
      <c r="Y57" s="11"/>
      <c r="Z57" s="11"/>
      <c r="AA57" s="114"/>
    </row>
    <row r="58" spans="1:77">
      <c r="A58" s="116"/>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8"/>
    </row>
  </sheetData>
  <customSheetViews>
    <customSheetView guid="{4386EC60-C10A-4757-8A9B-A7E03A340F6B}" showPageBreaks="1" printArea="1" topLeftCell="A34">
      <selection activeCell="Q25" sqref="Q25"/>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15">
    <mergeCell ref="A1:AA4"/>
    <mergeCell ref="A5:P5"/>
    <mergeCell ref="A6:P6"/>
    <mergeCell ref="B53:Z53"/>
    <mergeCell ref="C13:D13"/>
    <mergeCell ref="W10:AA10"/>
    <mergeCell ref="A47:B47"/>
    <mergeCell ref="A48:B48"/>
    <mergeCell ref="C33:D33"/>
    <mergeCell ref="R55:S55"/>
    <mergeCell ref="H13:I13"/>
    <mergeCell ref="M13:N13"/>
    <mergeCell ref="R10:V10"/>
    <mergeCell ref="H33:I33"/>
    <mergeCell ref="M33:N33"/>
  </mergeCells>
  <phoneticPr fontId="27" type="noConversion"/>
  <printOptions horizontalCentered="1" verticalCentered="1"/>
  <pageMargins left="0.25" right="0.25" top="0.41" bottom="0.68" header="0.17" footer="0.16"/>
  <pageSetup scale="89"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0"/>
  </sheetPr>
  <dimension ref="A1:K37"/>
  <sheetViews>
    <sheetView tabSelected="1" zoomScaleNormal="100" workbookViewId="0">
      <selection activeCell="A13" sqref="A13:K15"/>
    </sheetView>
  </sheetViews>
  <sheetFormatPr defaultColWidth="9.140625" defaultRowHeight="12.75"/>
  <cols>
    <col min="1" max="3" width="23.5703125" style="8" customWidth="1"/>
    <col min="4" max="4" width="27.85546875" style="8" customWidth="1"/>
    <col min="5" max="10" width="3.5703125" style="8" customWidth="1"/>
    <col min="11" max="11" width="8.140625" style="8" customWidth="1"/>
    <col min="12" max="16384" width="9.140625" style="8"/>
  </cols>
  <sheetData>
    <row r="1" spans="1:11" ht="12.75" customHeight="1">
      <c r="A1" s="931"/>
      <c r="B1" s="932"/>
      <c r="C1" s="937" t="s">
        <v>857</v>
      </c>
      <c r="D1" s="938"/>
      <c r="E1" s="938"/>
      <c r="F1" s="938"/>
      <c r="G1" s="938"/>
      <c r="H1" s="938"/>
      <c r="I1" s="938"/>
      <c r="J1" s="938"/>
      <c r="K1" s="939"/>
    </row>
    <row r="2" spans="1:11" ht="12.75" customHeight="1">
      <c r="A2" s="933"/>
      <c r="B2" s="934"/>
      <c r="C2" s="940"/>
      <c r="D2" s="940"/>
      <c r="E2" s="940"/>
      <c r="F2" s="940"/>
      <c r="G2" s="940"/>
      <c r="H2" s="940"/>
      <c r="I2" s="940"/>
      <c r="J2" s="940"/>
      <c r="K2" s="941"/>
    </row>
    <row r="3" spans="1:11" ht="12.75" customHeight="1">
      <c r="A3" s="933"/>
      <c r="B3" s="934"/>
      <c r="C3" s="940"/>
      <c r="D3" s="940"/>
      <c r="E3" s="940"/>
      <c r="F3" s="940"/>
      <c r="G3" s="940"/>
      <c r="H3" s="940"/>
      <c r="I3" s="940"/>
      <c r="J3" s="940"/>
      <c r="K3" s="941"/>
    </row>
    <row r="4" spans="1:11" ht="12.75" customHeight="1">
      <c r="A4" s="933"/>
      <c r="B4" s="934"/>
      <c r="C4" s="940"/>
      <c r="D4" s="940"/>
      <c r="E4" s="940"/>
      <c r="F4" s="940"/>
      <c r="G4" s="940"/>
      <c r="H4" s="940"/>
      <c r="I4" s="940"/>
      <c r="J4" s="940"/>
      <c r="K4" s="941"/>
    </row>
    <row r="5" spans="1:11" ht="13.5" customHeight="1" thickBot="1">
      <c r="A5" s="935"/>
      <c r="B5" s="936"/>
      <c r="C5" s="942"/>
      <c r="D5" s="942"/>
      <c r="E5" s="942"/>
      <c r="F5" s="942"/>
      <c r="G5" s="942"/>
      <c r="H5" s="942"/>
      <c r="I5" s="942"/>
      <c r="J5" s="942"/>
      <c r="K5" s="943"/>
    </row>
    <row r="6" spans="1:11" ht="12.75" customHeight="1">
      <c r="A6" s="76" t="s">
        <v>123</v>
      </c>
      <c r="B6" s="510">
        <f>INTRO!$D$35</f>
        <v>0</v>
      </c>
      <c r="C6" s="76" t="s">
        <v>65</v>
      </c>
      <c r="D6" s="512">
        <f>INTRO!$D$38</f>
        <v>0</v>
      </c>
      <c r="E6" s="944" t="s">
        <v>859</v>
      </c>
      <c r="F6" s="945"/>
      <c r="G6" s="945"/>
      <c r="H6" s="945"/>
      <c r="I6" s="945"/>
      <c r="J6" s="945"/>
      <c r="K6" s="946"/>
    </row>
    <row r="7" spans="1:11">
      <c r="A7" s="77" t="s">
        <v>124</v>
      </c>
      <c r="B7" s="511">
        <f>INTRO!$D$36</f>
        <v>0</v>
      </c>
      <c r="C7" s="77" t="s">
        <v>125</v>
      </c>
      <c r="D7" s="512">
        <f>INTRO!$D$34</f>
        <v>0</v>
      </c>
      <c r="E7" s="947"/>
      <c r="F7" s="948"/>
      <c r="G7" s="948"/>
      <c r="H7" s="948"/>
      <c r="I7" s="948"/>
      <c r="J7" s="948"/>
      <c r="K7" s="949"/>
    </row>
    <row r="8" spans="1:11">
      <c r="A8" s="77" t="s">
        <v>126</v>
      </c>
      <c r="B8" s="511">
        <f>INTRO!$D$41</f>
        <v>0</v>
      </c>
      <c r="C8" s="77" t="s">
        <v>127</v>
      </c>
      <c r="D8" s="79"/>
      <c r="E8" s="947"/>
      <c r="F8" s="948"/>
      <c r="G8" s="948"/>
      <c r="H8" s="948"/>
      <c r="I8" s="948"/>
      <c r="J8" s="948"/>
      <c r="K8" s="949"/>
    </row>
    <row r="9" spans="1:11">
      <c r="A9" s="77" t="s">
        <v>128</v>
      </c>
      <c r="B9" s="511">
        <f>INTRO!$D$42</f>
        <v>0</v>
      </c>
      <c r="C9" s="77"/>
      <c r="D9" s="512"/>
      <c r="E9" s="947"/>
      <c r="F9" s="948"/>
      <c r="G9" s="948"/>
      <c r="H9" s="948"/>
      <c r="I9" s="948"/>
      <c r="J9" s="948"/>
      <c r="K9" s="949"/>
    </row>
    <row r="10" spans="1:11">
      <c r="A10" s="77" t="s">
        <v>129</v>
      </c>
      <c r="B10" s="78"/>
      <c r="C10" s="77" t="s">
        <v>130</v>
      </c>
      <c r="D10" s="80"/>
      <c r="E10" s="947"/>
      <c r="F10" s="948"/>
      <c r="G10" s="948"/>
      <c r="H10" s="948"/>
      <c r="I10" s="948"/>
      <c r="J10" s="948"/>
      <c r="K10" s="949"/>
    </row>
    <row r="11" spans="1:11" ht="13.5" thickBot="1">
      <c r="A11" s="112"/>
      <c r="E11" s="950"/>
      <c r="F11" s="951"/>
      <c r="G11" s="951"/>
      <c r="H11" s="951"/>
      <c r="I11" s="951"/>
      <c r="J11" s="951"/>
      <c r="K11" s="952"/>
    </row>
    <row r="12" spans="1:11">
      <c r="A12" s="956" t="s">
        <v>858</v>
      </c>
      <c r="B12" s="957"/>
      <c r="C12" s="957"/>
      <c r="D12" s="957"/>
      <c r="E12" s="957"/>
      <c r="F12" s="957"/>
      <c r="G12" s="957"/>
      <c r="H12" s="957"/>
      <c r="I12" s="957"/>
      <c r="J12" s="958"/>
      <c r="K12" s="959"/>
    </row>
    <row r="13" spans="1:11" ht="15.75" customHeight="1">
      <c r="A13" s="960" t="s">
        <v>894</v>
      </c>
      <c r="B13" s="961"/>
      <c r="C13" s="961"/>
      <c r="D13" s="961"/>
      <c r="E13" s="961"/>
      <c r="F13" s="961"/>
      <c r="G13" s="961"/>
      <c r="H13" s="961"/>
      <c r="I13" s="961"/>
      <c r="J13" s="961"/>
      <c r="K13" s="962"/>
    </row>
    <row r="14" spans="1:11" ht="15.75" customHeight="1">
      <c r="A14" s="963"/>
      <c r="B14" s="964"/>
      <c r="C14" s="964"/>
      <c r="D14" s="964"/>
      <c r="E14" s="964"/>
      <c r="F14" s="964"/>
      <c r="G14" s="964"/>
      <c r="H14" s="964"/>
      <c r="I14" s="964"/>
      <c r="J14" s="964"/>
      <c r="K14" s="965"/>
    </row>
    <row r="15" spans="1:11" ht="74.25" customHeight="1" thickBot="1">
      <c r="A15" s="966"/>
      <c r="B15" s="967"/>
      <c r="C15" s="967"/>
      <c r="D15" s="967"/>
      <c r="E15" s="967"/>
      <c r="F15" s="967"/>
      <c r="G15" s="967"/>
      <c r="H15" s="967"/>
      <c r="I15" s="967"/>
      <c r="J15" s="967"/>
      <c r="K15" s="968"/>
    </row>
    <row r="16" spans="1:11" ht="13.5" thickBot="1">
      <c r="A16" s="33"/>
      <c r="B16" s="34"/>
      <c r="C16" s="34"/>
      <c r="D16" s="34"/>
      <c r="E16" s="969"/>
      <c r="F16" s="970"/>
      <c r="G16" s="970"/>
      <c r="H16" s="970"/>
      <c r="I16" s="970"/>
      <c r="J16" s="970"/>
      <c r="K16" s="971"/>
    </row>
    <row r="17" spans="1:11" ht="13.5" thickBot="1">
      <c r="A17" s="972" t="s">
        <v>131</v>
      </c>
      <c r="B17" s="973"/>
      <c r="C17" s="973"/>
      <c r="D17" s="973"/>
      <c r="E17" s="976">
        <v>0</v>
      </c>
      <c r="F17" s="973"/>
      <c r="G17" s="973">
        <v>1</v>
      </c>
      <c r="H17" s="973"/>
      <c r="I17" s="973">
        <v>2</v>
      </c>
      <c r="J17" s="973"/>
      <c r="K17" s="846" t="s">
        <v>881</v>
      </c>
    </row>
    <row r="18" spans="1:11">
      <c r="A18" s="953" t="s">
        <v>870</v>
      </c>
      <c r="B18" s="954"/>
      <c r="C18" s="954"/>
      <c r="D18" s="955"/>
      <c r="E18" s="983" t="s">
        <v>861</v>
      </c>
      <c r="F18" s="984"/>
      <c r="G18" s="977" t="s">
        <v>861</v>
      </c>
      <c r="H18" s="978"/>
      <c r="I18" s="974" t="s">
        <v>861</v>
      </c>
      <c r="J18" s="975"/>
      <c r="K18" s="898" t="s">
        <v>861</v>
      </c>
    </row>
    <row r="19" spans="1:11">
      <c r="A19" s="981" t="s">
        <v>871</v>
      </c>
      <c r="B19" s="982"/>
      <c r="C19" s="982"/>
      <c r="D19" s="982"/>
      <c r="E19" s="989"/>
      <c r="F19" s="990"/>
      <c r="G19" s="979" t="s">
        <v>861</v>
      </c>
      <c r="H19" s="980"/>
      <c r="I19" s="979" t="s">
        <v>861</v>
      </c>
      <c r="J19" s="980"/>
      <c r="K19" s="897" t="s">
        <v>861</v>
      </c>
    </row>
    <row r="20" spans="1:11">
      <c r="A20" s="981" t="s">
        <v>872</v>
      </c>
      <c r="B20" s="982"/>
      <c r="C20" s="982"/>
      <c r="D20" s="982"/>
      <c r="E20" s="987"/>
      <c r="F20" s="988"/>
      <c r="G20" s="989"/>
      <c r="H20" s="990"/>
      <c r="I20" s="979" t="s">
        <v>861</v>
      </c>
      <c r="J20" s="980"/>
      <c r="K20" s="897" t="s">
        <v>861</v>
      </c>
    </row>
    <row r="21" spans="1:11">
      <c r="A21" s="993" t="s">
        <v>883</v>
      </c>
      <c r="B21" s="994"/>
      <c r="C21" s="994"/>
      <c r="D21" s="995"/>
      <c r="E21" s="987"/>
      <c r="F21" s="988"/>
      <c r="G21" s="987" t="s">
        <v>861</v>
      </c>
      <c r="H21" s="996"/>
      <c r="I21" s="979" t="s">
        <v>861</v>
      </c>
      <c r="J21" s="980"/>
      <c r="K21" s="897" t="s">
        <v>861</v>
      </c>
    </row>
    <row r="22" spans="1:11" ht="15.6" customHeight="1">
      <c r="A22" s="985" t="s">
        <v>882</v>
      </c>
      <c r="B22" s="986"/>
      <c r="C22" s="986"/>
      <c r="D22" s="986"/>
      <c r="E22" s="991"/>
      <c r="F22" s="992"/>
      <c r="G22" s="997" t="s">
        <v>861</v>
      </c>
      <c r="H22" s="998"/>
      <c r="I22" s="979" t="s">
        <v>861</v>
      </c>
      <c r="J22" s="980"/>
      <c r="K22" s="897" t="s">
        <v>861</v>
      </c>
    </row>
    <row r="23" spans="1:11" ht="15.6" customHeight="1">
      <c r="A23" s="999" t="s">
        <v>873</v>
      </c>
      <c r="B23" s="1000"/>
      <c r="C23" s="1000"/>
      <c r="D23" s="1001"/>
      <c r="E23" s="997" t="s">
        <v>861</v>
      </c>
      <c r="F23" s="998"/>
      <c r="G23" s="991" t="s">
        <v>861</v>
      </c>
      <c r="H23" s="1002"/>
      <c r="I23" s="979" t="s">
        <v>861</v>
      </c>
      <c r="J23" s="980"/>
      <c r="K23" s="897" t="s">
        <v>861</v>
      </c>
    </row>
    <row r="24" spans="1:11">
      <c r="A24" s="981" t="s">
        <v>895</v>
      </c>
      <c r="B24" s="982"/>
      <c r="C24" s="982"/>
      <c r="D24" s="982"/>
      <c r="E24" s="989" t="s">
        <v>861</v>
      </c>
      <c r="F24" s="990"/>
      <c r="G24" s="989" t="s">
        <v>861</v>
      </c>
      <c r="H24" s="990"/>
      <c r="I24" s="979" t="s">
        <v>861</v>
      </c>
      <c r="J24" s="980"/>
      <c r="K24" s="897" t="s">
        <v>861</v>
      </c>
    </row>
    <row r="25" spans="1:11">
      <c r="A25" s="993" t="s">
        <v>880</v>
      </c>
      <c r="B25" s="994"/>
      <c r="C25" s="994"/>
      <c r="D25" s="995"/>
      <c r="E25" s="987"/>
      <c r="F25" s="988"/>
      <c r="G25" s="987"/>
      <c r="H25" s="988"/>
      <c r="I25" s="1003"/>
      <c r="J25" s="1004"/>
      <c r="K25" s="897" t="s">
        <v>861</v>
      </c>
    </row>
    <row r="26" spans="1:11">
      <c r="A26" s="981" t="s">
        <v>874</v>
      </c>
      <c r="B26" s="982"/>
      <c r="C26" s="982"/>
      <c r="D26" s="982"/>
      <c r="E26" s="989"/>
      <c r="F26" s="990"/>
      <c r="G26" s="989"/>
      <c r="H26" s="990"/>
      <c r="I26" s="979" t="s">
        <v>861</v>
      </c>
      <c r="J26" s="980"/>
      <c r="K26" s="897" t="s">
        <v>861</v>
      </c>
    </row>
    <row r="27" spans="1:11">
      <c r="A27" s="981" t="s">
        <v>875</v>
      </c>
      <c r="B27" s="982"/>
      <c r="C27" s="982"/>
      <c r="D27" s="982"/>
      <c r="E27" s="989"/>
      <c r="F27" s="990"/>
      <c r="G27" s="989"/>
      <c r="H27" s="990"/>
      <c r="I27" s="979" t="s">
        <v>861</v>
      </c>
      <c r="J27" s="980"/>
      <c r="K27" s="897" t="s">
        <v>861</v>
      </c>
    </row>
    <row r="28" spans="1:11">
      <c r="A28" s="981" t="s">
        <v>890</v>
      </c>
      <c r="B28" s="982"/>
      <c r="C28" s="982"/>
      <c r="D28" s="982"/>
      <c r="E28" s="989"/>
      <c r="F28" s="990"/>
      <c r="G28" s="989"/>
      <c r="H28" s="990"/>
      <c r="I28" s="979"/>
      <c r="J28" s="980"/>
      <c r="K28" s="897" t="s">
        <v>861</v>
      </c>
    </row>
    <row r="29" spans="1:11">
      <c r="A29" s="981" t="s">
        <v>876</v>
      </c>
      <c r="B29" s="982"/>
      <c r="C29" s="982"/>
      <c r="D29" s="982"/>
      <c r="E29" s="989"/>
      <c r="F29" s="990"/>
      <c r="G29" s="989"/>
      <c r="H29" s="990"/>
      <c r="I29" s="979"/>
      <c r="J29" s="980"/>
      <c r="K29" s="897" t="s">
        <v>861</v>
      </c>
    </row>
    <row r="30" spans="1:11">
      <c r="A30" s="981" t="s">
        <v>877</v>
      </c>
      <c r="B30" s="982"/>
      <c r="C30" s="982"/>
      <c r="D30" s="982"/>
      <c r="E30" s="998"/>
      <c r="F30" s="998"/>
      <c r="G30" s="997"/>
      <c r="H30" s="998"/>
      <c r="I30" s="997"/>
      <c r="J30" s="998"/>
      <c r="K30" s="897" t="s">
        <v>861</v>
      </c>
    </row>
    <row r="31" spans="1:11" ht="13.5" thickBot="1">
      <c r="A31" s="1014" t="s">
        <v>132</v>
      </c>
      <c r="B31" s="1015"/>
      <c r="C31" s="1015"/>
      <c r="D31" s="1015"/>
      <c r="E31" s="1015"/>
      <c r="F31" s="1015"/>
      <c r="G31" s="1015"/>
      <c r="H31" s="1015"/>
      <c r="I31" s="1015"/>
      <c r="J31" s="1016"/>
      <c r="K31" s="1017"/>
    </row>
    <row r="32" spans="1:11">
      <c r="A32" s="1005" t="s">
        <v>864</v>
      </c>
      <c r="B32" s="1006"/>
      <c r="C32" s="1006"/>
      <c r="D32" s="1006"/>
      <c r="E32" s="1006"/>
      <c r="F32" s="1006"/>
      <c r="G32" s="1006"/>
      <c r="H32" s="1006"/>
      <c r="I32" s="1006"/>
      <c r="J32" s="1006"/>
      <c r="K32" s="1007"/>
    </row>
    <row r="33" spans="1:11">
      <c r="A33" s="1008"/>
      <c r="B33" s="1009"/>
      <c r="C33" s="1009"/>
      <c r="D33" s="1009"/>
      <c r="E33" s="1009"/>
      <c r="F33" s="1009"/>
      <c r="G33" s="1009"/>
      <c r="H33" s="1009"/>
      <c r="I33" s="1009"/>
      <c r="J33" s="1009"/>
      <c r="K33" s="1010"/>
    </row>
    <row r="34" spans="1:11">
      <c r="A34" s="1008"/>
      <c r="B34" s="1009"/>
      <c r="C34" s="1009"/>
      <c r="D34" s="1009"/>
      <c r="E34" s="1009"/>
      <c r="F34" s="1009"/>
      <c r="G34" s="1009"/>
      <c r="H34" s="1009"/>
      <c r="I34" s="1009"/>
      <c r="J34" s="1009"/>
      <c r="K34" s="1010"/>
    </row>
    <row r="35" spans="1:11">
      <c r="A35" s="1008"/>
      <c r="B35" s="1009"/>
      <c r="C35" s="1009"/>
      <c r="D35" s="1009"/>
      <c r="E35" s="1009"/>
      <c r="F35" s="1009"/>
      <c r="G35" s="1009"/>
      <c r="H35" s="1009"/>
      <c r="I35" s="1009"/>
      <c r="J35" s="1009"/>
      <c r="K35" s="1010"/>
    </row>
    <row r="36" spans="1:11">
      <c r="A36" s="1008"/>
      <c r="B36" s="1009"/>
      <c r="C36" s="1009"/>
      <c r="D36" s="1009"/>
      <c r="E36" s="1009"/>
      <c r="F36" s="1009"/>
      <c r="G36" s="1009"/>
      <c r="H36" s="1009"/>
      <c r="I36" s="1009"/>
      <c r="J36" s="1009"/>
      <c r="K36" s="1010"/>
    </row>
    <row r="37" spans="1:11" ht="13.5" thickBot="1">
      <c r="A37" s="1011"/>
      <c r="B37" s="1012"/>
      <c r="C37" s="1012"/>
      <c r="D37" s="1012"/>
      <c r="E37" s="1012"/>
      <c r="F37" s="1012"/>
      <c r="G37" s="1012"/>
      <c r="H37" s="1012"/>
      <c r="I37" s="1012"/>
      <c r="J37" s="1012"/>
      <c r="K37" s="1013"/>
    </row>
  </sheetData>
  <customSheetViews>
    <customSheetView guid="{4386EC60-C10A-4757-8A9B-A7E03A340F6B}" scale="90" showPageBreaks="1" printArea="1" topLeftCell="A10">
      <selection activeCell="M21" sqref="M21"/>
      <colBreaks count="1" manualBreakCount="1">
        <brk id="11" max="1048575" man="1"/>
      </colBreaks>
      <pageMargins left="0.17" right="0.25" top="0.41" bottom="0.68" header="0.17" footer="0.16"/>
      <printOptions horizontalCentered="1"/>
      <pageSetup scale="81" orientation="portrait" r:id="rId1"/>
      <headerFooter alignWithMargins="0">
        <oddFooter xml:space="preserve">&amp;L&amp;P of &amp;N&amp;RPPAP: Revision 1.4
Date: 4/12/12
</oddFooter>
      </headerFooter>
    </customSheetView>
  </customSheetViews>
  <mergeCells count="64">
    <mergeCell ref="I27:J27"/>
    <mergeCell ref="I21:J21"/>
    <mergeCell ref="I22:J22"/>
    <mergeCell ref="I28:J28"/>
    <mergeCell ref="A32:K37"/>
    <mergeCell ref="A31:K31"/>
    <mergeCell ref="I30:J30"/>
    <mergeCell ref="I29:J29"/>
    <mergeCell ref="G30:H30"/>
    <mergeCell ref="A27:D27"/>
    <mergeCell ref="G28:H28"/>
    <mergeCell ref="E28:F28"/>
    <mergeCell ref="E29:F29"/>
    <mergeCell ref="A28:D28"/>
    <mergeCell ref="A29:D29"/>
    <mergeCell ref="E30:F30"/>
    <mergeCell ref="A30:D30"/>
    <mergeCell ref="G29:H29"/>
    <mergeCell ref="G27:H27"/>
    <mergeCell ref="G26:H26"/>
    <mergeCell ref="E27:F27"/>
    <mergeCell ref="E26:F26"/>
    <mergeCell ref="E24:F24"/>
    <mergeCell ref="G21:H21"/>
    <mergeCell ref="G22:H22"/>
    <mergeCell ref="A26:D26"/>
    <mergeCell ref="I26:J26"/>
    <mergeCell ref="A23:D23"/>
    <mergeCell ref="E23:F23"/>
    <mergeCell ref="G23:H23"/>
    <mergeCell ref="I23:J23"/>
    <mergeCell ref="A25:D25"/>
    <mergeCell ref="E25:F25"/>
    <mergeCell ref="G25:H25"/>
    <mergeCell ref="I25:J25"/>
    <mergeCell ref="I19:J19"/>
    <mergeCell ref="A19:D19"/>
    <mergeCell ref="E18:F18"/>
    <mergeCell ref="A24:D24"/>
    <mergeCell ref="A22:D22"/>
    <mergeCell ref="A20:D20"/>
    <mergeCell ref="E20:F20"/>
    <mergeCell ref="G24:H24"/>
    <mergeCell ref="I24:J24"/>
    <mergeCell ref="G20:H20"/>
    <mergeCell ref="I20:J20"/>
    <mergeCell ref="G19:H19"/>
    <mergeCell ref="E19:F19"/>
    <mergeCell ref="E22:F22"/>
    <mergeCell ref="A21:D21"/>
    <mergeCell ref="E21:F21"/>
    <mergeCell ref="A1:B5"/>
    <mergeCell ref="C1:K5"/>
    <mergeCell ref="E6:K11"/>
    <mergeCell ref="A18:D18"/>
    <mergeCell ref="A12:K12"/>
    <mergeCell ref="A13:K15"/>
    <mergeCell ref="E16:K16"/>
    <mergeCell ref="A17:D17"/>
    <mergeCell ref="G17:H17"/>
    <mergeCell ref="I17:J17"/>
    <mergeCell ref="I18:J18"/>
    <mergeCell ref="E17:F17"/>
    <mergeCell ref="G18:H18"/>
  </mergeCells>
  <phoneticPr fontId="27" type="noConversion"/>
  <printOptions horizontalCentered="1"/>
  <pageMargins left="0.17" right="0.25" top="0.41" bottom="0.68" header="0.17" footer="0.16"/>
  <pageSetup scale="80" orientation="portrait" r:id="rId2"/>
  <headerFooter alignWithMargins="0">
    <oddFooter xml:space="preserve">&amp;L&amp;P of &amp;N&amp;RPPAP: Revision 1.5
Date: 11/01/12 </oddFooter>
  </headerFooter>
  <colBreaks count="1" manualBreakCount="1">
    <brk id="11" max="1048575" man="1"/>
  </colBreaks>
  <customProperties>
    <customPr name="IbpWorksheetKeyString_GUID" r:id="rId3"/>
  </customProperties>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03345-BE84-4626-B7D2-AF9FCFBC11A2}">
  <dimension ref="A1:A2"/>
  <sheetViews>
    <sheetView workbookViewId="0">
      <selection activeCell="A3" sqref="A3"/>
    </sheetView>
  </sheetViews>
  <sheetFormatPr defaultRowHeight="12.75"/>
  <sheetData>
    <row r="1" spans="1:1">
      <c r="A1" t="s">
        <v>891</v>
      </c>
    </row>
    <row r="2" spans="1:1">
      <c r="A2" t="s">
        <v>892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
  <sheetViews>
    <sheetView workbookViewId="0"/>
  </sheetViews>
  <sheetFormatPr defaultRowHeight="12.75"/>
  <sheetData/>
  <customSheetViews>
    <customSheetView guid="{4386EC60-C10A-4757-8A9B-A7E03A340F6B}" state="veryHidden">
      <pageMargins left="0.7" right="0.7" top="0.75" bottom="0.75" header="0.3" footer="0.3"/>
    </customSheetView>
  </customSheetViews>
  <pageMargins left="0.7" right="0.7" top="0.75" bottom="0.75" header="0.3" footer="0.3"/>
  <customProperties>
    <customPr name="Ibp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1"/>
  </sheetPr>
  <dimension ref="A1:I30"/>
  <sheetViews>
    <sheetView zoomScaleNormal="100" workbookViewId="0">
      <selection sqref="A1:I6"/>
    </sheetView>
  </sheetViews>
  <sheetFormatPr defaultColWidth="9.140625" defaultRowHeight="12.75"/>
  <cols>
    <col min="1" max="9" width="10.5703125" style="8" customWidth="1"/>
    <col min="10" max="16384" width="9.140625" style="8"/>
  </cols>
  <sheetData>
    <row r="1" spans="1:9">
      <c r="A1" s="921" t="s">
        <v>732</v>
      </c>
      <c r="B1" s="922"/>
      <c r="C1" s="922"/>
      <c r="D1" s="922"/>
      <c r="E1" s="922"/>
      <c r="F1" s="922"/>
      <c r="G1" s="922"/>
      <c r="H1" s="922"/>
      <c r="I1" s="923"/>
    </row>
    <row r="2" spans="1:9">
      <c r="A2" s="1018"/>
      <c r="B2" s="1019"/>
      <c r="C2" s="1019"/>
      <c r="D2" s="1019"/>
      <c r="E2" s="1019"/>
      <c r="F2" s="1019"/>
      <c r="G2" s="1019"/>
      <c r="H2" s="1019"/>
      <c r="I2" s="1020"/>
    </row>
    <row r="3" spans="1:9">
      <c r="A3" s="1018"/>
      <c r="B3" s="1019"/>
      <c r="C3" s="1019"/>
      <c r="D3" s="1019"/>
      <c r="E3" s="1019"/>
      <c r="F3" s="1019"/>
      <c r="G3" s="1019"/>
      <c r="H3" s="1019"/>
      <c r="I3" s="1020"/>
    </row>
    <row r="4" spans="1:9">
      <c r="A4" s="1018"/>
      <c r="B4" s="1019"/>
      <c r="C4" s="1019"/>
      <c r="D4" s="1019"/>
      <c r="E4" s="1019"/>
      <c r="F4" s="1019"/>
      <c r="G4" s="1019"/>
      <c r="H4" s="1019"/>
      <c r="I4" s="1020"/>
    </row>
    <row r="5" spans="1:9">
      <c r="A5" s="1018"/>
      <c r="B5" s="1019"/>
      <c r="C5" s="1019"/>
      <c r="D5" s="1019"/>
      <c r="E5" s="1019"/>
      <c r="F5" s="1019"/>
      <c r="G5" s="1019"/>
      <c r="H5" s="1019"/>
      <c r="I5" s="1020"/>
    </row>
    <row r="6" spans="1:9" ht="13.5" thickBot="1">
      <c r="A6" s="924"/>
      <c r="B6" s="925"/>
      <c r="C6" s="925"/>
      <c r="D6" s="925"/>
      <c r="E6" s="925"/>
      <c r="F6" s="925"/>
      <c r="G6" s="925"/>
      <c r="H6" s="925"/>
      <c r="I6" s="926"/>
    </row>
    <row r="7" spans="1:9" ht="18">
      <c r="A7" s="843" t="s">
        <v>868</v>
      </c>
      <c r="B7" s="493"/>
      <c r="C7" s="493"/>
      <c r="D7" s="493"/>
      <c r="E7" s="493"/>
      <c r="F7" s="493"/>
      <c r="G7" s="493"/>
      <c r="H7" s="493"/>
      <c r="I7" s="494"/>
    </row>
    <row r="8" spans="1:9">
      <c r="A8" s="42"/>
      <c r="B8" s="45"/>
      <c r="C8" s="45"/>
      <c r="D8" s="45"/>
      <c r="E8" s="45"/>
      <c r="F8" s="45"/>
      <c r="G8" s="45"/>
      <c r="H8" s="45"/>
      <c r="I8" s="495"/>
    </row>
    <row r="9" spans="1:9" ht="99" customHeight="1">
      <c r="A9" s="1024" t="s">
        <v>756</v>
      </c>
      <c r="B9" s="1025"/>
      <c r="C9" s="1025"/>
      <c r="D9" s="1025"/>
      <c r="E9" s="1025"/>
      <c r="F9" s="1025"/>
      <c r="G9" s="1025"/>
      <c r="H9" s="1025"/>
      <c r="I9" s="1026"/>
    </row>
    <row r="10" spans="1:9" ht="35.25" customHeight="1" thickBot="1">
      <c r="A10" s="748"/>
      <c r="B10" s="749"/>
      <c r="C10" s="749"/>
      <c r="D10" s="749"/>
      <c r="E10" s="749"/>
      <c r="F10" s="749"/>
      <c r="G10" s="749"/>
      <c r="H10" s="749"/>
      <c r="I10" s="750"/>
    </row>
    <row r="11" spans="1:9" ht="39" customHeight="1">
      <c r="A11" s="1027" t="s">
        <v>695</v>
      </c>
      <c r="B11" s="1028"/>
      <c r="C11" s="1028"/>
      <c r="D11" s="1028"/>
      <c r="E11" s="1028"/>
      <c r="F11" s="1028"/>
      <c r="G11" s="1028"/>
      <c r="H11" s="1028"/>
      <c r="I11" s="1029"/>
    </row>
    <row r="12" spans="1:9" ht="39" customHeight="1">
      <c r="A12" s="1030" t="s">
        <v>696</v>
      </c>
      <c r="B12" s="1031"/>
      <c r="C12" s="1031"/>
      <c r="D12" s="1031"/>
      <c r="E12" s="1031"/>
      <c r="F12" s="1031"/>
      <c r="G12" s="1031"/>
      <c r="H12" s="1031"/>
      <c r="I12" s="1032"/>
    </row>
    <row r="13" spans="1:9" s="196" customFormat="1" ht="39" customHeight="1">
      <c r="A13" s="1021" t="s">
        <v>697</v>
      </c>
      <c r="B13" s="1022"/>
      <c r="C13" s="1022"/>
      <c r="D13" s="1023">
        <f>INTRO!$D$38</f>
        <v>0</v>
      </c>
      <c r="E13" s="1023"/>
      <c r="F13" s="1023"/>
      <c r="G13" s="1023"/>
      <c r="H13" s="1023"/>
      <c r="I13" s="263"/>
    </row>
    <row r="14" spans="1:9" ht="39" customHeight="1">
      <c r="A14" s="1021" t="s">
        <v>698</v>
      </c>
      <c r="B14" s="1022"/>
      <c r="C14" s="1022"/>
      <c r="D14" s="1023">
        <f>INTRO!$D$35</f>
        <v>0</v>
      </c>
      <c r="E14" s="1023"/>
      <c r="F14" s="1023"/>
      <c r="G14" s="1023"/>
      <c r="H14" s="1023"/>
      <c r="I14" s="264"/>
    </row>
    <row r="15" spans="1:9" ht="39" customHeight="1">
      <c r="A15" s="1021" t="s">
        <v>699</v>
      </c>
      <c r="B15" s="1022"/>
      <c r="C15" s="1022"/>
      <c r="D15" s="1023">
        <f>INTRO!$D$36</f>
        <v>0</v>
      </c>
      <c r="E15" s="1023"/>
      <c r="F15" s="1023"/>
      <c r="G15" s="1023"/>
      <c r="H15" s="1023"/>
      <c r="I15" s="264"/>
    </row>
    <row r="16" spans="1:9" ht="39" customHeight="1">
      <c r="A16" s="1021" t="s">
        <v>733</v>
      </c>
      <c r="B16" s="1022"/>
      <c r="C16" s="1022"/>
      <c r="D16" s="1023">
        <f>INTRO!$D$41</f>
        <v>0</v>
      </c>
      <c r="E16" s="1023"/>
      <c r="F16" s="1023"/>
      <c r="G16" s="1023"/>
      <c r="H16" s="1023"/>
      <c r="I16" s="264"/>
    </row>
    <row r="17" spans="1:9" ht="39" customHeight="1">
      <c r="A17" s="1021" t="s">
        <v>734</v>
      </c>
      <c r="B17" s="1022"/>
      <c r="C17" s="1022"/>
      <c r="D17" s="1023">
        <f>INTRO!$D$42</f>
        <v>0</v>
      </c>
      <c r="E17" s="1023"/>
      <c r="F17" s="1023"/>
      <c r="G17" s="1023"/>
      <c r="H17" s="1023"/>
      <c r="I17" s="264"/>
    </row>
    <row r="18" spans="1:9" ht="39" customHeight="1">
      <c r="A18" s="1021" t="s">
        <v>735</v>
      </c>
      <c r="B18" s="1022"/>
      <c r="C18" s="1022"/>
      <c r="D18" s="1023"/>
      <c r="E18" s="1023"/>
      <c r="F18" s="1023"/>
      <c r="G18" s="1023"/>
      <c r="H18" s="1023"/>
      <c r="I18" s="264"/>
    </row>
    <row r="19" spans="1:9" ht="39" customHeight="1" thickBot="1">
      <c r="A19" s="265"/>
      <c r="B19" s="266"/>
      <c r="C19" s="266"/>
      <c r="D19" s="266"/>
      <c r="E19" s="266"/>
      <c r="F19" s="266"/>
      <c r="G19" s="266"/>
      <c r="H19" s="266"/>
      <c r="I19" s="267"/>
    </row>
    <row r="20" spans="1:9">
      <c r="A20" s="33"/>
      <c r="B20" s="34"/>
      <c r="C20" s="34"/>
      <c r="D20" s="34"/>
      <c r="E20" s="34"/>
      <c r="F20" s="34"/>
      <c r="G20" s="34"/>
      <c r="H20" s="34"/>
      <c r="I20" s="211"/>
    </row>
    <row r="21" spans="1:9">
      <c r="A21" s="9"/>
      <c r="B21" s="11"/>
      <c r="C21" s="11"/>
      <c r="D21" s="11"/>
      <c r="E21" s="11"/>
      <c r="F21" s="11"/>
      <c r="G21" s="11"/>
      <c r="H21" s="11"/>
      <c r="I21" s="374"/>
    </row>
    <row r="22" spans="1:9">
      <c r="A22" s="9"/>
      <c r="B22" s="11"/>
      <c r="C22" s="11"/>
      <c r="D22" s="11"/>
      <c r="E22" s="11"/>
      <c r="F22" s="11"/>
      <c r="G22" s="11"/>
      <c r="H22" s="11"/>
      <c r="I22" s="374"/>
    </row>
    <row r="23" spans="1:9">
      <c r="A23" s="9"/>
      <c r="B23" s="11"/>
      <c r="C23" s="11"/>
      <c r="D23" s="11"/>
      <c r="E23" s="11"/>
      <c r="F23" s="11"/>
      <c r="G23" s="11"/>
      <c r="H23" s="11"/>
      <c r="I23" s="374"/>
    </row>
    <row r="24" spans="1:9">
      <c r="A24" s="9"/>
      <c r="B24" s="11"/>
      <c r="C24" s="11"/>
      <c r="D24" s="11"/>
      <c r="E24" s="11"/>
      <c r="F24" s="11"/>
      <c r="G24" s="11"/>
      <c r="H24" s="11"/>
      <c r="I24" s="374"/>
    </row>
    <row r="25" spans="1:9">
      <c r="A25" s="9"/>
      <c r="B25" s="11"/>
      <c r="C25" s="11"/>
      <c r="D25" s="11"/>
      <c r="E25" s="11"/>
      <c r="F25" s="11"/>
      <c r="G25" s="11"/>
      <c r="H25" s="11"/>
      <c r="I25" s="374"/>
    </row>
    <row r="26" spans="1:9">
      <c r="A26" s="9"/>
      <c r="B26" s="11"/>
      <c r="C26" s="11"/>
      <c r="D26" s="11"/>
      <c r="E26" s="11"/>
      <c r="F26" s="11"/>
      <c r="G26" s="11"/>
      <c r="H26" s="11"/>
      <c r="I26" s="374"/>
    </row>
    <row r="27" spans="1:9">
      <c r="A27" s="9"/>
      <c r="B27" s="11"/>
      <c r="C27" s="11"/>
      <c r="D27" s="11"/>
      <c r="E27" s="11"/>
      <c r="F27" s="11"/>
      <c r="G27" s="11"/>
      <c r="H27" s="11"/>
      <c r="I27" s="374"/>
    </row>
    <row r="28" spans="1:9">
      <c r="A28" s="9"/>
      <c r="B28" s="11"/>
      <c r="C28" s="11"/>
      <c r="D28" s="11"/>
      <c r="E28" s="11"/>
      <c r="F28" s="11"/>
      <c r="G28" s="11"/>
      <c r="H28" s="11"/>
      <c r="I28" s="374"/>
    </row>
    <row r="29" spans="1:9">
      <c r="A29" s="9"/>
      <c r="B29" s="11"/>
      <c r="C29" s="11"/>
      <c r="D29" s="11"/>
      <c r="E29" s="11"/>
      <c r="F29" s="11"/>
      <c r="G29" s="11"/>
      <c r="H29" s="11"/>
      <c r="I29" s="374"/>
    </row>
    <row r="30" spans="1:9" ht="13.5" thickBot="1">
      <c r="A30" s="428"/>
      <c r="B30" s="215"/>
      <c r="C30" s="215"/>
      <c r="D30" s="215"/>
      <c r="E30" s="215"/>
      <c r="F30" s="215"/>
      <c r="G30" s="215"/>
      <c r="H30" s="215"/>
      <c r="I30" s="362"/>
    </row>
  </sheetData>
  <customSheetViews>
    <customSheetView guid="{4386EC60-C10A-4757-8A9B-A7E03A340F6B}">
      <selection activeCell="O12" sqref="O12"/>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16">
    <mergeCell ref="A1:I6"/>
    <mergeCell ref="A17:C17"/>
    <mergeCell ref="D17:H17"/>
    <mergeCell ref="A18:C18"/>
    <mergeCell ref="D18:H18"/>
    <mergeCell ref="A15:C15"/>
    <mergeCell ref="D15:H15"/>
    <mergeCell ref="A16:C16"/>
    <mergeCell ref="D16:H16"/>
    <mergeCell ref="A9:I9"/>
    <mergeCell ref="A14:C14"/>
    <mergeCell ref="D14:H14"/>
    <mergeCell ref="A11:I11"/>
    <mergeCell ref="A12:I12"/>
    <mergeCell ref="A13:C13"/>
    <mergeCell ref="D13:H13"/>
  </mergeCells>
  <phoneticPr fontId="27" type="noConversion"/>
  <printOptions horizontalCentered="1"/>
  <pageMargins left="0.25" right="0.25" top="0.41" bottom="0.68" header="0.17" footer="0.16"/>
  <pageSetup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0">
    <tabColor indexed="11"/>
    <pageSetUpPr fitToPage="1"/>
  </sheetPr>
  <dimension ref="A1:S68"/>
  <sheetViews>
    <sheetView showGridLines="0" topLeftCell="A5" zoomScale="130" zoomScaleNormal="130" workbookViewId="0">
      <selection activeCell="U25" sqref="U25"/>
    </sheetView>
  </sheetViews>
  <sheetFormatPr defaultRowHeight="12.75"/>
  <cols>
    <col min="1" max="1" width="1.5703125" customWidth="1"/>
    <col min="2" max="8" width="5.140625" customWidth="1"/>
    <col min="9" max="9" width="6" customWidth="1"/>
    <col min="10" max="10" width="5.140625" customWidth="1"/>
    <col min="11" max="11" width="10" customWidth="1"/>
    <col min="12" max="17" width="5.140625" customWidth="1"/>
    <col min="18" max="18" width="7.85546875" customWidth="1"/>
    <col min="19" max="19" width="10.42578125" customWidth="1"/>
  </cols>
  <sheetData>
    <row r="1" spans="1:19" ht="39.75" customHeight="1">
      <c r="A1" s="758"/>
      <c r="B1" s="759"/>
      <c r="C1" s="759"/>
      <c r="D1" s="759"/>
      <c r="E1" s="759"/>
      <c r="F1" s="759"/>
      <c r="G1" s="759"/>
      <c r="H1" s="1033" t="s">
        <v>133</v>
      </c>
      <c r="I1" s="1034"/>
      <c r="J1" s="1034"/>
      <c r="K1" s="1034"/>
      <c r="L1" s="1034"/>
      <c r="M1" s="1034"/>
      <c r="N1" s="1034"/>
      <c r="O1" s="1034"/>
      <c r="P1" s="1034"/>
      <c r="Q1" s="1034"/>
      <c r="R1" s="1034"/>
      <c r="S1" s="1035"/>
    </row>
    <row r="2" spans="1:19">
      <c r="A2" s="760"/>
      <c r="B2" s="3" t="s">
        <v>79</v>
      </c>
      <c r="C2" s="2"/>
      <c r="D2" s="1038">
        <f>INTRO!$D$34</f>
        <v>0</v>
      </c>
      <c r="E2" s="1038"/>
      <c r="F2" s="1038"/>
      <c r="G2" s="1038"/>
      <c r="H2" s="1038"/>
      <c r="I2" s="1038"/>
      <c r="J2" s="1038"/>
      <c r="K2" s="3" t="s">
        <v>849</v>
      </c>
      <c r="L2" s="2"/>
      <c r="M2" s="2"/>
      <c r="N2" s="1038">
        <f>INTRO!$D$35</f>
        <v>0</v>
      </c>
      <c r="O2" s="1038"/>
      <c r="P2" s="1038"/>
      <c r="Q2" s="1038"/>
      <c r="R2" s="1038"/>
      <c r="S2" s="761"/>
    </row>
    <row r="3" spans="1:19" ht="6" customHeight="1">
      <c r="A3" s="760"/>
      <c r="B3" s="2"/>
      <c r="C3" s="2"/>
      <c r="D3" s="2"/>
      <c r="E3" s="2"/>
      <c r="F3" s="2"/>
      <c r="G3" s="2"/>
      <c r="H3" s="2"/>
      <c r="I3" s="2"/>
      <c r="J3" s="2"/>
      <c r="K3" s="2"/>
      <c r="L3" s="2"/>
      <c r="M3" s="2"/>
      <c r="N3" s="2"/>
      <c r="O3" s="2"/>
      <c r="P3" s="2"/>
      <c r="Q3" s="2"/>
      <c r="R3" s="2"/>
      <c r="S3" s="761"/>
    </row>
    <row r="4" spans="1:19">
      <c r="A4" s="760"/>
      <c r="B4" s="3" t="s">
        <v>64</v>
      </c>
      <c r="C4" s="2"/>
      <c r="D4" s="2"/>
      <c r="E4" s="2"/>
      <c r="F4" s="1037"/>
      <c r="G4" s="1037"/>
      <c r="H4" s="1037"/>
      <c r="I4" s="1037"/>
      <c r="J4" s="1037"/>
      <c r="K4" s="75" t="s">
        <v>739</v>
      </c>
      <c r="L4" s="2"/>
      <c r="M4" s="2"/>
      <c r="N4" s="1044"/>
      <c r="O4" s="1044"/>
      <c r="P4" s="1044"/>
      <c r="Q4" s="1044"/>
      <c r="R4" s="1044"/>
      <c r="S4" s="761"/>
    </row>
    <row r="5" spans="1:19" ht="6" customHeight="1">
      <c r="A5" s="760"/>
      <c r="B5" s="2"/>
      <c r="C5" s="81"/>
      <c r="D5" s="81"/>
      <c r="E5" s="2"/>
      <c r="F5" s="2"/>
      <c r="G5" s="2"/>
      <c r="H5" s="2"/>
      <c r="I5" s="2"/>
      <c r="J5" s="2"/>
      <c r="K5" s="2"/>
      <c r="L5" s="2"/>
      <c r="M5" s="2"/>
      <c r="N5" s="2"/>
      <c r="O5" s="2"/>
      <c r="P5" s="2"/>
      <c r="Q5" s="2"/>
      <c r="R5" s="2"/>
      <c r="S5" s="761"/>
    </row>
    <row r="6" spans="1:19">
      <c r="A6" s="760"/>
      <c r="B6" s="82" t="s">
        <v>757</v>
      </c>
      <c r="C6" s="82"/>
      <c r="D6" s="82"/>
      <c r="E6" s="2"/>
      <c r="F6" s="1038">
        <f>INTRO!$D$36</f>
        <v>0</v>
      </c>
      <c r="G6" s="1038"/>
      <c r="H6" s="1038"/>
      <c r="I6" s="1038"/>
      <c r="J6" s="1038"/>
      <c r="K6" s="1038"/>
      <c r="L6" s="1038"/>
      <c r="M6" s="1038"/>
      <c r="N6" s="6" t="s">
        <v>63</v>
      </c>
      <c r="O6" s="1043">
        <f>INTRO!$D$37</f>
        <v>0</v>
      </c>
      <c r="P6" s="1038"/>
      <c r="Q6" s="2"/>
      <c r="R6" s="2"/>
      <c r="S6" s="761"/>
    </row>
    <row r="7" spans="1:19" ht="5.25" customHeight="1">
      <c r="A7" s="760"/>
      <c r="B7" s="2"/>
      <c r="C7" s="2"/>
      <c r="D7" s="2"/>
      <c r="E7" s="2"/>
      <c r="F7" s="2"/>
      <c r="G7" s="2"/>
      <c r="H7" s="2"/>
      <c r="I7" s="2"/>
      <c r="J7" s="2"/>
      <c r="K7" s="2"/>
      <c r="L7" s="2"/>
      <c r="M7" s="2"/>
      <c r="N7" s="2"/>
      <c r="O7" s="2"/>
      <c r="P7" s="2"/>
      <c r="Q7" s="2"/>
      <c r="R7" s="2"/>
      <c r="S7" s="761"/>
    </row>
    <row r="8" spans="1:19">
      <c r="A8" s="760"/>
      <c r="B8" s="82" t="s">
        <v>92</v>
      </c>
      <c r="C8" s="81"/>
      <c r="D8" s="81"/>
      <c r="E8" s="2"/>
      <c r="F8" s="2"/>
      <c r="G8" s="82"/>
      <c r="H8" s="2"/>
      <c r="I8" s="2"/>
      <c r="J8" s="2"/>
      <c r="K8" s="3" t="s">
        <v>65</v>
      </c>
      <c r="L8" s="2"/>
      <c r="M8" s="2"/>
      <c r="N8" s="1048">
        <f>INTRO!$D$38</f>
        <v>0</v>
      </c>
      <c r="O8" s="1048"/>
      <c r="P8" s="1049"/>
      <c r="Q8" s="1049"/>
      <c r="R8" s="533"/>
      <c r="S8" s="761"/>
    </row>
    <row r="9" spans="1:19" ht="6" customHeight="1">
      <c r="A9" s="760"/>
      <c r="B9" s="2"/>
      <c r="C9" s="2"/>
      <c r="D9" s="2"/>
      <c r="E9" s="2"/>
      <c r="F9" s="2"/>
      <c r="G9" s="2"/>
      <c r="H9" s="2"/>
      <c r="I9" s="2"/>
      <c r="J9" s="2"/>
      <c r="K9" s="2"/>
      <c r="L9" s="2"/>
      <c r="M9" s="2"/>
      <c r="N9" s="2"/>
      <c r="O9" s="2"/>
      <c r="P9" s="2"/>
      <c r="Q9" s="2"/>
      <c r="R9" s="2"/>
      <c r="S9" s="761"/>
    </row>
    <row r="10" spans="1:19">
      <c r="A10" s="760"/>
      <c r="B10" s="5" t="s">
        <v>98</v>
      </c>
      <c r="C10" s="2"/>
      <c r="D10" s="2"/>
      <c r="E10" s="2"/>
      <c r="F10" s="2"/>
      <c r="G10" s="2"/>
      <c r="H10" s="2"/>
      <c r="I10" s="2"/>
      <c r="J10" s="2"/>
      <c r="K10" s="84" t="s">
        <v>93</v>
      </c>
      <c r="L10" s="2"/>
      <c r="M10" s="2"/>
      <c r="N10" s="2"/>
      <c r="O10" s="2"/>
      <c r="P10" s="2"/>
      <c r="Q10" s="2"/>
      <c r="R10" s="2"/>
      <c r="S10" s="761"/>
    </row>
    <row r="11" spans="1:19" ht="6" customHeight="1">
      <c r="A11" s="760"/>
      <c r="B11" s="2"/>
      <c r="C11" s="2"/>
      <c r="D11" s="2"/>
      <c r="E11" s="2"/>
      <c r="F11" s="2"/>
      <c r="G11" s="2"/>
      <c r="H11" s="2"/>
      <c r="I11" s="2"/>
      <c r="J11" s="2"/>
      <c r="K11" s="2"/>
      <c r="L11" s="2"/>
      <c r="M11" s="2"/>
      <c r="N11" s="2"/>
      <c r="O11" s="2"/>
      <c r="P11" s="2"/>
      <c r="Q11" s="2"/>
      <c r="R11" s="2"/>
      <c r="S11" s="761"/>
    </row>
    <row r="12" spans="1:19">
      <c r="A12" s="760"/>
      <c r="B12" s="1039">
        <f>INTRO!$D$41</f>
        <v>0</v>
      </c>
      <c r="C12" s="1039"/>
      <c r="D12" s="1039"/>
      <c r="E12" s="1039"/>
      <c r="F12" s="1039"/>
      <c r="G12" s="1039"/>
      <c r="H12" s="1038">
        <f>INTRO!$D$42</f>
        <v>0</v>
      </c>
      <c r="I12" s="1038"/>
      <c r="J12" s="2"/>
      <c r="K12" s="900" t="s">
        <v>879</v>
      </c>
      <c r="L12" s="1"/>
      <c r="M12" s="1"/>
      <c r="N12" s="1"/>
      <c r="O12" s="1"/>
      <c r="P12" s="1"/>
      <c r="Q12" s="1"/>
      <c r="R12" s="85"/>
      <c r="S12" s="761"/>
    </row>
    <row r="13" spans="1:19" ht="10.5" customHeight="1">
      <c r="A13" s="760"/>
      <c r="B13" s="3" t="s">
        <v>134</v>
      </c>
      <c r="C13" s="2"/>
      <c r="D13" s="2"/>
      <c r="E13" s="2"/>
      <c r="F13" s="2"/>
      <c r="G13" s="3"/>
      <c r="H13" s="2"/>
      <c r="I13" s="2"/>
      <c r="J13" s="2"/>
      <c r="K13" s="82" t="s">
        <v>94</v>
      </c>
      <c r="L13" s="2"/>
      <c r="M13" s="2"/>
      <c r="N13" s="2"/>
      <c r="O13" s="2"/>
      <c r="P13" s="2"/>
      <c r="Q13" s="2"/>
      <c r="R13" s="2"/>
      <c r="S13" s="761"/>
    </row>
    <row r="14" spans="1:19" ht="6" customHeight="1">
      <c r="A14" s="760"/>
      <c r="B14" s="2"/>
      <c r="C14" s="2"/>
      <c r="D14" s="2"/>
      <c r="E14" s="2"/>
      <c r="F14" s="2"/>
      <c r="G14" s="2"/>
      <c r="H14" s="2"/>
      <c r="I14" s="2"/>
      <c r="J14" s="2"/>
      <c r="K14" s="2"/>
      <c r="L14" s="2"/>
      <c r="M14" s="2"/>
      <c r="N14" s="2"/>
      <c r="O14" s="2"/>
      <c r="P14" s="2"/>
      <c r="Q14" s="2"/>
      <c r="R14" s="2"/>
      <c r="S14" s="761"/>
    </row>
    <row r="15" spans="1:19">
      <c r="A15" s="760"/>
      <c r="B15" s="1039">
        <f>INTRO!$D$43</f>
        <v>0</v>
      </c>
      <c r="C15" s="1039"/>
      <c r="D15" s="1039"/>
      <c r="E15" s="1039"/>
      <c r="F15" s="1039"/>
      <c r="G15" s="1039"/>
      <c r="H15" s="1039"/>
      <c r="I15" s="1039"/>
      <c r="J15" s="2"/>
      <c r="K15" s="901"/>
      <c r="L15" s="1"/>
      <c r="M15" s="1"/>
      <c r="N15" s="1"/>
      <c r="O15" s="83"/>
      <c r="P15" s="83"/>
      <c r="Q15" s="83"/>
      <c r="R15" s="83"/>
      <c r="S15" s="761"/>
    </row>
    <row r="16" spans="1:19" ht="10.5" customHeight="1">
      <c r="A16" s="760"/>
      <c r="B16" s="3" t="s">
        <v>83</v>
      </c>
      <c r="C16" s="2"/>
      <c r="D16" s="2"/>
      <c r="E16" s="2"/>
      <c r="F16" s="2"/>
      <c r="G16" s="2"/>
      <c r="H16" s="2"/>
      <c r="I16" s="2"/>
      <c r="J16" s="2"/>
      <c r="K16" s="3" t="s">
        <v>135</v>
      </c>
      <c r="L16" s="2"/>
      <c r="M16" s="2"/>
      <c r="N16" s="2"/>
      <c r="O16" s="2"/>
      <c r="P16" s="2"/>
      <c r="Q16" s="2"/>
      <c r="R16" s="2"/>
      <c r="S16" s="761"/>
    </row>
    <row r="17" spans="1:19" ht="6" customHeight="1">
      <c r="A17" s="760"/>
      <c r="B17" s="2"/>
      <c r="C17" s="2"/>
      <c r="D17" s="2"/>
      <c r="E17" s="2"/>
      <c r="F17" s="2"/>
      <c r="G17" s="2"/>
      <c r="H17" s="2"/>
      <c r="I17" s="2"/>
      <c r="J17" s="2"/>
      <c r="K17" s="2"/>
      <c r="L17" s="2"/>
      <c r="M17" s="2"/>
      <c r="N17" s="2"/>
      <c r="O17" s="2"/>
      <c r="P17" s="2"/>
      <c r="Q17" s="2"/>
      <c r="R17" s="2"/>
      <c r="S17" s="761"/>
    </row>
    <row r="18" spans="1:19">
      <c r="A18" s="760"/>
      <c r="B18" s="1039">
        <f>INTRO!$D$44</f>
        <v>0</v>
      </c>
      <c r="C18" s="1039"/>
      <c r="D18" s="1039"/>
      <c r="E18" s="1039">
        <f>INTRO!$D$45</f>
        <v>0</v>
      </c>
      <c r="F18" s="1039"/>
      <c r="G18" s="1039">
        <f>INTRO!$D$47</f>
        <v>0</v>
      </c>
      <c r="H18" s="1039"/>
      <c r="I18" s="509">
        <f>INTRO!$D$46</f>
        <v>0</v>
      </c>
      <c r="J18" s="2"/>
      <c r="K18" s="83"/>
      <c r="L18" s="1"/>
      <c r="M18" s="1"/>
      <c r="N18" s="1"/>
      <c r="O18" s="83"/>
      <c r="P18" s="83"/>
      <c r="Q18" s="83"/>
      <c r="R18" s="83"/>
      <c r="S18" s="761"/>
    </row>
    <row r="19" spans="1:19">
      <c r="A19" s="760"/>
      <c r="B19" s="3" t="s">
        <v>84</v>
      </c>
      <c r="C19" s="2"/>
      <c r="D19" s="2"/>
      <c r="E19" s="3" t="s">
        <v>85</v>
      </c>
      <c r="F19" s="2"/>
      <c r="G19" s="6" t="s">
        <v>136</v>
      </c>
      <c r="H19" s="6"/>
      <c r="I19" s="762" t="s">
        <v>91</v>
      </c>
      <c r="J19" s="2"/>
      <c r="K19" s="3" t="s">
        <v>869</v>
      </c>
      <c r="L19" s="2"/>
      <c r="M19" s="2"/>
      <c r="N19" s="2"/>
      <c r="O19" s="2"/>
      <c r="P19" s="2"/>
      <c r="Q19" s="2"/>
      <c r="R19" s="2"/>
      <c r="S19" s="761"/>
    </row>
    <row r="20" spans="1:19" ht="6" customHeight="1">
      <c r="A20" s="760"/>
      <c r="B20" s="2"/>
      <c r="C20" s="2"/>
      <c r="D20" s="2"/>
      <c r="E20" s="2"/>
      <c r="F20" s="2"/>
      <c r="G20" s="2"/>
      <c r="H20" s="2"/>
      <c r="I20" s="2"/>
      <c r="J20" s="2"/>
      <c r="K20" s="2"/>
      <c r="L20" s="2"/>
      <c r="M20" s="2"/>
      <c r="N20" s="2"/>
      <c r="O20" s="2"/>
      <c r="P20" s="2"/>
      <c r="Q20" s="2"/>
      <c r="R20" s="2"/>
      <c r="S20" s="761"/>
    </row>
    <row r="21" spans="1:19">
      <c r="A21" s="760"/>
      <c r="B21" s="5" t="s">
        <v>137</v>
      </c>
      <c r="C21" s="3"/>
      <c r="D21" s="3"/>
      <c r="E21" s="86"/>
      <c r="F21" s="86"/>
      <c r="G21" s="86"/>
      <c r="H21" s="86"/>
      <c r="I21" s="86"/>
      <c r="J21" s="86"/>
      <c r="K21" s="86"/>
      <c r="L21" s="86"/>
      <c r="M21" s="86"/>
      <c r="N21" s="2"/>
      <c r="O21" s="2"/>
      <c r="P21" s="2"/>
      <c r="Q21" s="2"/>
      <c r="R21" s="2"/>
      <c r="S21" s="761"/>
    </row>
    <row r="22" spans="1:19" ht="15" customHeight="1">
      <c r="A22" s="760"/>
      <c r="B22" s="1053" t="s">
        <v>828</v>
      </c>
      <c r="C22" s="1053"/>
      <c r="D22" s="1053"/>
      <c r="E22" s="1053"/>
      <c r="F22" s="1053"/>
      <c r="G22" s="1053"/>
      <c r="H22" s="1053"/>
      <c r="I22" s="1053"/>
      <c r="J22" s="1053"/>
      <c r="K22" s="1053"/>
      <c r="L22" s="1053"/>
      <c r="M22" s="1053"/>
      <c r="N22" s="1053"/>
      <c r="O22" s="1053"/>
      <c r="P22" s="1053"/>
      <c r="Q22" s="1053"/>
      <c r="R22" s="1053"/>
      <c r="S22" s="761"/>
    </row>
    <row r="23" spans="1:19" ht="13.5" customHeight="1">
      <c r="A23" s="760"/>
      <c r="B23" s="1053"/>
      <c r="C23" s="1053"/>
      <c r="D23" s="1053"/>
      <c r="E23" s="1053"/>
      <c r="F23" s="1053"/>
      <c r="G23" s="1053"/>
      <c r="H23" s="1053"/>
      <c r="I23" s="1053"/>
      <c r="J23" s="1053"/>
      <c r="K23" s="1053"/>
      <c r="L23" s="1053"/>
      <c r="M23" s="1053"/>
      <c r="N23" s="1053"/>
      <c r="O23" s="1053"/>
      <c r="P23" s="1053"/>
      <c r="Q23" s="1053"/>
      <c r="R23" s="1053"/>
      <c r="S23" s="761"/>
    </row>
    <row r="24" spans="1:19" ht="4.5" customHeight="1">
      <c r="A24" s="760"/>
      <c r="B24" s="2"/>
      <c r="C24" s="2"/>
      <c r="D24" s="2"/>
      <c r="E24" s="2"/>
      <c r="F24" s="2"/>
      <c r="G24" s="2"/>
      <c r="H24" s="2"/>
      <c r="I24" s="2"/>
      <c r="J24" s="2"/>
      <c r="K24" s="2"/>
      <c r="L24" s="2"/>
      <c r="M24" s="2"/>
      <c r="N24" s="2"/>
      <c r="O24" s="2"/>
      <c r="P24" s="2"/>
      <c r="Q24" s="2"/>
      <c r="R24" s="2"/>
      <c r="S24" s="761"/>
    </row>
    <row r="25" spans="1:19">
      <c r="A25" s="760"/>
      <c r="B25" s="5" t="s">
        <v>138</v>
      </c>
      <c r="C25" s="2"/>
      <c r="D25" s="2"/>
      <c r="E25" s="2"/>
      <c r="F25" s="2"/>
      <c r="G25" s="2"/>
      <c r="H25" s="2"/>
      <c r="I25" s="2"/>
      <c r="J25" s="2"/>
      <c r="K25" s="2"/>
      <c r="L25" s="2"/>
      <c r="M25" s="2"/>
      <c r="N25" s="2"/>
      <c r="O25" s="2"/>
      <c r="P25" s="2"/>
      <c r="Q25" s="2"/>
      <c r="R25" s="2"/>
      <c r="S25" s="761"/>
    </row>
    <row r="26" spans="1:19">
      <c r="A26" s="760"/>
      <c r="B26" s="2"/>
      <c r="C26" s="3" t="s">
        <v>66</v>
      </c>
      <c r="D26" s="2"/>
      <c r="E26" s="2"/>
      <c r="F26" s="2"/>
      <c r="G26" s="2"/>
      <c r="H26" s="2"/>
      <c r="I26" s="2"/>
      <c r="J26" s="2"/>
      <c r="K26" s="2"/>
      <c r="L26" s="2"/>
      <c r="M26" s="3" t="s">
        <v>67</v>
      </c>
      <c r="N26" s="2"/>
      <c r="O26" s="2"/>
      <c r="P26" s="2"/>
      <c r="Q26" s="2"/>
      <c r="R26" s="2"/>
      <c r="S26" s="761"/>
    </row>
    <row r="27" spans="1:19">
      <c r="A27" s="760"/>
      <c r="B27" s="2"/>
      <c r="C27" s="3" t="s">
        <v>68</v>
      </c>
      <c r="D27" s="2"/>
      <c r="E27" s="2"/>
      <c r="F27" s="2"/>
      <c r="G27" s="2"/>
      <c r="H27" s="2"/>
      <c r="I27" s="2"/>
      <c r="J27" s="2"/>
      <c r="K27" s="2"/>
      <c r="L27" s="2"/>
      <c r="M27" s="3" t="s">
        <v>69</v>
      </c>
      <c r="N27" s="2"/>
      <c r="O27" s="2"/>
      <c r="P27" s="2"/>
      <c r="Q27" s="2"/>
      <c r="R27" s="2"/>
      <c r="S27" s="761"/>
    </row>
    <row r="28" spans="1:19">
      <c r="A28" s="760"/>
      <c r="B28" s="2"/>
      <c r="C28" s="3" t="s">
        <v>70</v>
      </c>
      <c r="D28" s="2"/>
      <c r="E28" s="2"/>
      <c r="F28" s="2"/>
      <c r="G28" s="2"/>
      <c r="H28" s="2"/>
      <c r="I28" s="2"/>
      <c r="J28" s="2"/>
      <c r="K28" s="2"/>
      <c r="L28" s="2"/>
      <c r="M28" s="3" t="s">
        <v>71</v>
      </c>
      <c r="N28" s="2"/>
      <c r="O28" s="2"/>
      <c r="P28" s="2"/>
      <c r="Q28" s="2"/>
      <c r="R28" s="2"/>
      <c r="S28" s="761"/>
    </row>
    <row r="29" spans="1:19">
      <c r="A29" s="760"/>
      <c r="B29" s="2"/>
      <c r="C29" s="3" t="s">
        <v>72</v>
      </c>
      <c r="D29" s="2"/>
      <c r="E29" s="2"/>
      <c r="F29" s="2"/>
      <c r="G29" s="2"/>
      <c r="H29" s="2"/>
      <c r="I29" s="2"/>
      <c r="J29" s="2"/>
      <c r="K29" s="2"/>
      <c r="L29" s="2"/>
      <c r="M29" s="3" t="s">
        <v>73</v>
      </c>
      <c r="N29" s="2"/>
      <c r="O29" s="2"/>
      <c r="P29" s="2"/>
      <c r="Q29" s="2"/>
      <c r="R29" s="2"/>
      <c r="S29" s="761"/>
    </row>
    <row r="30" spans="1:19">
      <c r="A30" s="760"/>
      <c r="B30" s="2"/>
      <c r="C30" s="3" t="s">
        <v>850</v>
      </c>
      <c r="D30" s="2"/>
      <c r="E30" s="2"/>
      <c r="F30" s="2"/>
      <c r="G30" s="2"/>
      <c r="H30" s="2"/>
      <c r="I30" s="2"/>
      <c r="J30" s="2"/>
      <c r="K30" s="2"/>
      <c r="L30" s="2"/>
      <c r="M30" s="3" t="s">
        <v>74</v>
      </c>
      <c r="N30" s="2"/>
      <c r="O30" s="2"/>
      <c r="P30" s="2"/>
      <c r="Q30" s="2"/>
      <c r="R30" s="2"/>
      <c r="S30" s="761"/>
    </row>
    <row r="31" spans="1:19" ht="8.25" customHeight="1">
      <c r="A31" s="760"/>
      <c r="B31" s="2"/>
      <c r="C31" s="2"/>
      <c r="D31" s="2"/>
      <c r="E31" s="2"/>
      <c r="F31" s="2"/>
      <c r="G31" s="2"/>
      <c r="H31" s="2"/>
      <c r="I31" s="2"/>
      <c r="J31" s="2"/>
      <c r="K31" s="2"/>
      <c r="L31" s="2"/>
      <c r="M31" s="1"/>
      <c r="N31" s="1"/>
      <c r="O31" s="1"/>
      <c r="P31" s="1"/>
      <c r="Q31" s="1"/>
      <c r="R31" s="1"/>
      <c r="S31" s="761"/>
    </row>
    <row r="32" spans="1:19" ht="9.75" customHeight="1">
      <c r="A32" s="760"/>
      <c r="B32" s="5" t="s">
        <v>75</v>
      </c>
      <c r="C32" s="2"/>
      <c r="D32" s="2"/>
      <c r="E32" s="2"/>
      <c r="F32" s="2"/>
      <c r="G32" s="2"/>
      <c r="H32" s="2"/>
      <c r="I32" s="2"/>
      <c r="J32" s="2"/>
      <c r="K32" s="2"/>
      <c r="L32" s="2"/>
      <c r="M32" s="2"/>
      <c r="N32" s="2"/>
      <c r="O32" s="2"/>
      <c r="P32" s="2"/>
      <c r="Q32" s="2"/>
      <c r="R32" s="2"/>
      <c r="S32" s="761"/>
    </row>
    <row r="33" spans="1:19">
      <c r="A33" s="760"/>
      <c r="B33" s="2"/>
      <c r="C33" s="3" t="s">
        <v>885</v>
      </c>
      <c r="D33" s="2"/>
      <c r="E33" s="2"/>
      <c r="F33" s="2"/>
      <c r="G33" s="2"/>
      <c r="H33" s="2"/>
      <c r="I33" s="2"/>
      <c r="J33" s="2"/>
      <c r="K33" s="2"/>
      <c r="L33" s="2"/>
      <c r="M33" s="2"/>
      <c r="N33" s="2"/>
      <c r="O33" s="2"/>
      <c r="P33" s="2"/>
      <c r="Q33" s="2"/>
      <c r="R33" s="2"/>
      <c r="S33" s="761"/>
    </row>
    <row r="34" spans="1:19" ht="4.5" customHeight="1">
      <c r="A34" s="760"/>
      <c r="B34" s="2"/>
      <c r="C34" s="3"/>
      <c r="D34" s="2"/>
      <c r="E34" s="2"/>
      <c r="F34" s="2"/>
      <c r="G34" s="2"/>
      <c r="H34" s="2"/>
      <c r="I34" s="2"/>
      <c r="J34" s="2"/>
      <c r="K34" s="2"/>
      <c r="L34" s="2"/>
      <c r="M34" s="2"/>
      <c r="N34" s="2"/>
      <c r="O34" s="2"/>
      <c r="P34" s="2"/>
      <c r="Q34" s="2"/>
      <c r="R34" s="2"/>
      <c r="S34" s="761"/>
    </row>
    <row r="35" spans="1:19">
      <c r="A35" s="760"/>
      <c r="B35" s="2"/>
      <c r="C35" s="3" t="s">
        <v>886</v>
      </c>
      <c r="D35" s="2"/>
      <c r="E35" s="2"/>
      <c r="F35" s="2"/>
      <c r="G35" s="2"/>
      <c r="H35" s="2"/>
      <c r="I35" s="2"/>
      <c r="J35" s="2"/>
      <c r="K35" s="2"/>
      <c r="L35" s="2"/>
      <c r="M35" s="2"/>
      <c r="N35" s="2"/>
      <c r="O35" s="2"/>
      <c r="P35" s="2"/>
      <c r="Q35" s="2"/>
      <c r="R35" s="2"/>
      <c r="S35" s="761"/>
    </row>
    <row r="36" spans="1:19" ht="4.5" customHeight="1">
      <c r="A36" s="760"/>
      <c r="B36" s="2"/>
      <c r="C36" s="3"/>
      <c r="D36" s="2"/>
      <c r="E36" s="2"/>
      <c r="F36" s="2"/>
      <c r="G36" s="2"/>
      <c r="H36" s="2"/>
      <c r="I36" s="2"/>
      <c r="J36" s="2"/>
      <c r="K36" s="2"/>
      <c r="L36" s="2"/>
      <c r="M36" s="2"/>
      <c r="N36" s="2"/>
      <c r="O36" s="2"/>
      <c r="P36" s="2"/>
      <c r="Q36" s="2"/>
      <c r="R36" s="2"/>
      <c r="S36" s="761"/>
    </row>
    <row r="37" spans="1:19">
      <c r="A37" s="760"/>
      <c r="B37" s="2"/>
      <c r="C37" s="3" t="s">
        <v>887</v>
      </c>
      <c r="D37" s="2"/>
      <c r="E37" s="2"/>
      <c r="F37" s="2"/>
      <c r="G37" s="2"/>
      <c r="H37" s="2"/>
      <c r="I37" s="2"/>
      <c r="J37" s="2"/>
      <c r="K37" s="2"/>
      <c r="L37" s="2"/>
      <c r="M37" s="2"/>
      <c r="N37" s="2"/>
      <c r="O37" s="2"/>
      <c r="P37" s="2"/>
      <c r="Q37" s="2"/>
      <c r="R37" s="2"/>
      <c r="S37" s="761"/>
    </row>
    <row r="38" spans="1:19" ht="8.25" customHeight="1">
      <c r="A38" s="760"/>
      <c r="B38" s="2"/>
      <c r="C38" s="3"/>
      <c r="D38" s="2"/>
      <c r="E38" s="2"/>
      <c r="F38" s="2"/>
      <c r="G38" s="2"/>
      <c r="H38" s="2"/>
      <c r="I38" s="2"/>
      <c r="J38" s="2"/>
      <c r="K38" s="2"/>
      <c r="L38" s="2"/>
      <c r="M38" s="2"/>
      <c r="N38" s="2"/>
      <c r="O38" s="2"/>
      <c r="P38" s="2"/>
      <c r="Q38" s="2"/>
      <c r="R38" s="2"/>
      <c r="S38" s="761"/>
    </row>
    <row r="39" spans="1:19">
      <c r="A39" s="760"/>
      <c r="B39" s="2"/>
      <c r="C39" s="3" t="s">
        <v>888</v>
      </c>
      <c r="D39" s="2"/>
      <c r="E39" s="2"/>
      <c r="F39" s="2"/>
      <c r="G39" s="2"/>
      <c r="H39" s="2"/>
      <c r="I39" s="2"/>
      <c r="J39" s="2"/>
      <c r="K39" s="2"/>
      <c r="L39" s="2"/>
      <c r="M39" s="2"/>
      <c r="N39" s="2"/>
      <c r="O39" s="2"/>
      <c r="P39" s="2"/>
      <c r="Q39" s="2"/>
      <c r="R39" s="2"/>
      <c r="S39" s="761"/>
    </row>
    <row r="40" spans="1:19">
      <c r="A40" s="760"/>
      <c r="B40" s="2"/>
      <c r="C40" s="5"/>
      <c r="D40" s="2"/>
      <c r="E40" s="2"/>
      <c r="F40" s="2"/>
      <c r="G40" s="2"/>
      <c r="H40" s="2"/>
      <c r="I40" s="2"/>
      <c r="J40" s="2"/>
      <c r="K40" s="2"/>
      <c r="L40" s="2"/>
      <c r="M40" s="2"/>
      <c r="N40" s="2"/>
      <c r="O40" s="2"/>
      <c r="P40" s="2"/>
      <c r="Q40" s="2"/>
      <c r="R40" s="2"/>
      <c r="S40" s="761"/>
    </row>
    <row r="41" spans="1:19">
      <c r="A41" s="760"/>
      <c r="B41" s="2"/>
      <c r="C41" s="5" t="s">
        <v>700</v>
      </c>
      <c r="D41" s="2"/>
      <c r="E41" s="2"/>
      <c r="F41" s="2"/>
      <c r="G41" s="2"/>
      <c r="H41" s="2"/>
      <c r="I41" s="2"/>
      <c r="J41" s="2"/>
      <c r="K41" s="2"/>
      <c r="L41" s="2"/>
      <c r="M41" s="2"/>
      <c r="N41" s="2"/>
      <c r="O41" s="2"/>
      <c r="P41" s="2"/>
      <c r="Q41" s="2"/>
      <c r="R41" s="2"/>
      <c r="S41" s="761"/>
    </row>
    <row r="42" spans="1:19">
      <c r="A42" s="760"/>
      <c r="B42" s="2"/>
      <c r="C42" s="3"/>
      <c r="D42" s="2"/>
      <c r="E42" s="2"/>
      <c r="F42" s="2"/>
      <c r="G42" s="2"/>
      <c r="H42" s="2"/>
      <c r="I42" s="2"/>
      <c r="J42" s="2"/>
      <c r="K42" s="2"/>
      <c r="L42" s="2"/>
      <c r="M42" s="2"/>
      <c r="N42" s="2"/>
      <c r="O42" s="2"/>
      <c r="P42" s="2"/>
      <c r="Q42" s="2"/>
      <c r="R42" s="2"/>
      <c r="S42" s="761"/>
    </row>
    <row r="43" spans="1:19">
      <c r="A43" s="760"/>
      <c r="B43" s="2"/>
      <c r="C43" s="3"/>
      <c r="D43" s="2"/>
      <c r="E43" s="2"/>
      <c r="F43" s="2"/>
      <c r="G43" s="2"/>
      <c r="H43" s="2"/>
      <c r="I43" s="2"/>
      <c r="J43" s="2"/>
      <c r="K43" s="2"/>
      <c r="L43" s="2"/>
      <c r="M43" s="2"/>
      <c r="N43" s="2"/>
      <c r="O43" s="2"/>
      <c r="P43" s="2"/>
      <c r="Q43" s="2"/>
      <c r="R43" s="2"/>
      <c r="S43" s="761"/>
    </row>
    <row r="44" spans="1:19">
      <c r="A44" s="760"/>
      <c r="B44" s="2"/>
      <c r="C44" s="3"/>
      <c r="D44" s="2"/>
      <c r="E44" s="2"/>
      <c r="F44" s="2"/>
      <c r="G44" s="2"/>
      <c r="H44" s="2"/>
      <c r="I44" s="2"/>
      <c r="J44" s="2"/>
      <c r="K44" s="2"/>
      <c r="L44" s="2"/>
      <c r="M44" s="2"/>
      <c r="N44" s="2"/>
      <c r="O44" s="2"/>
      <c r="P44" s="2"/>
      <c r="Q44" s="2"/>
      <c r="R44" s="2"/>
      <c r="S44" s="761"/>
    </row>
    <row r="45" spans="1:19">
      <c r="A45" s="760"/>
      <c r="B45" s="2"/>
      <c r="C45" s="3"/>
      <c r="D45" s="2"/>
      <c r="E45" s="2"/>
      <c r="F45" s="2"/>
      <c r="G45" s="2"/>
      <c r="H45" s="2"/>
      <c r="I45" s="2"/>
      <c r="J45" s="2"/>
      <c r="K45" s="2"/>
      <c r="L45" s="2"/>
      <c r="M45" s="2"/>
      <c r="N45" s="2"/>
      <c r="O45" s="2"/>
      <c r="P45" s="2"/>
      <c r="Q45" s="2"/>
      <c r="R45" s="2"/>
      <c r="S45" s="761"/>
    </row>
    <row r="46" spans="1:19">
      <c r="A46" s="760"/>
      <c r="B46" s="2"/>
      <c r="C46" s="3"/>
      <c r="D46" s="2"/>
      <c r="E46" s="2"/>
      <c r="F46" s="2"/>
      <c r="G46" s="2"/>
      <c r="H46" s="2"/>
      <c r="I46" s="2"/>
      <c r="J46" s="2"/>
      <c r="K46" s="2"/>
      <c r="L46" s="2"/>
      <c r="M46" s="2"/>
      <c r="N46" s="2"/>
      <c r="O46" s="2"/>
      <c r="P46" s="2"/>
      <c r="Q46" s="2"/>
      <c r="R46" s="2"/>
      <c r="S46" s="761"/>
    </row>
    <row r="47" spans="1:19">
      <c r="A47" s="760"/>
      <c r="B47" s="2"/>
      <c r="C47" s="3"/>
      <c r="D47" s="2"/>
      <c r="E47" s="2"/>
      <c r="F47" s="2"/>
      <c r="G47" s="2"/>
      <c r="H47" s="2"/>
      <c r="I47" s="2"/>
      <c r="J47" s="2"/>
      <c r="K47" s="2"/>
      <c r="L47" s="2"/>
      <c r="M47" s="2"/>
      <c r="N47" s="2"/>
      <c r="O47" s="2"/>
      <c r="P47" s="2"/>
      <c r="Q47" s="2"/>
      <c r="R47" s="2"/>
      <c r="S47" s="761"/>
    </row>
    <row r="48" spans="1:19">
      <c r="A48" s="760"/>
      <c r="B48" s="2"/>
      <c r="C48" s="5"/>
      <c r="D48" s="2"/>
      <c r="E48" s="2"/>
      <c r="F48" s="2"/>
      <c r="G48" s="2"/>
      <c r="H48" s="2"/>
      <c r="I48" s="2"/>
      <c r="J48" s="2"/>
      <c r="K48" s="2"/>
      <c r="L48" s="2"/>
      <c r="M48" s="2"/>
      <c r="N48" s="2"/>
      <c r="O48" s="2"/>
      <c r="P48" s="2"/>
      <c r="Q48" s="2"/>
      <c r="R48" s="2"/>
      <c r="S48" s="761"/>
    </row>
    <row r="49" spans="1:19">
      <c r="A49" s="760"/>
      <c r="B49" s="2"/>
      <c r="C49" s="3" t="s">
        <v>776</v>
      </c>
      <c r="D49" s="2"/>
      <c r="E49" s="2"/>
      <c r="F49" s="2"/>
      <c r="G49" s="2"/>
      <c r="H49" s="2"/>
      <c r="I49" s="2"/>
      <c r="J49" s="2"/>
      <c r="K49" s="2"/>
      <c r="L49" s="2"/>
      <c r="M49" s="2"/>
      <c r="N49" s="2"/>
      <c r="O49" s="2"/>
      <c r="P49" s="2"/>
      <c r="Q49" s="2"/>
      <c r="R49" s="2"/>
      <c r="S49" s="761"/>
    </row>
    <row r="50" spans="1:19" ht="3" customHeight="1">
      <c r="A50" s="760"/>
      <c r="B50" s="2"/>
      <c r="C50" s="2"/>
      <c r="D50" s="2"/>
      <c r="E50" s="2"/>
      <c r="F50" s="2"/>
      <c r="G50" s="2"/>
      <c r="H50" s="2"/>
      <c r="I50" s="2"/>
      <c r="J50" s="2"/>
      <c r="K50" s="2"/>
      <c r="L50" s="2"/>
      <c r="M50" s="2"/>
      <c r="N50" s="2"/>
      <c r="O50" s="2"/>
      <c r="P50" s="2"/>
      <c r="Q50" s="2"/>
      <c r="R50" s="2"/>
      <c r="S50" s="761"/>
    </row>
    <row r="51" spans="1:19">
      <c r="A51" s="760"/>
      <c r="B51" s="75" t="s">
        <v>95</v>
      </c>
      <c r="C51" s="2"/>
      <c r="D51" s="2"/>
      <c r="E51" s="2"/>
      <c r="F51" s="2"/>
      <c r="G51" s="2"/>
      <c r="H51" s="2"/>
      <c r="I51" s="2"/>
      <c r="J51" s="2"/>
      <c r="K51" s="2"/>
      <c r="L51" s="3"/>
      <c r="M51" s="2"/>
      <c r="N51" s="2"/>
      <c r="O51" s="2"/>
      <c r="P51" s="2"/>
      <c r="Q51" s="2"/>
      <c r="R51" s="2"/>
      <c r="S51" s="761"/>
    </row>
    <row r="52" spans="1:19" ht="6" customHeight="1">
      <c r="A52" s="760"/>
      <c r="B52" s="75"/>
      <c r="C52" s="2"/>
      <c r="D52" s="2"/>
      <c r="E52" s="2"/>
      <c r="F52" s="2"/>
      <c r="G52" s="2"/>
      <c r="H52" s="2"/>
      <c r="I52" s="2"/>
      <c r="J52" s="2"/>
      <c r="K52" s="2"/>
      <c r="L52" s="3"/>
      <c r="M52" s="2"/>
      <c r="N52" s="2"/>
      <c r="O52" s="2"/>
      <c r="P52" s="2"/>
      <c r="Q52" s="2"/>
      <c r="R52" s="2"/>
      <c r="S52" s="761"/>
    </row>
    <row r="53" spans="1:19" ht="9.75" customHeight="1">
      <c r="A53" s="760"/>
      <c r="B53" s="5" t="s">
        <v>826</v>
      </c>
      <c r="C53" s="2"/>
      <c r="D53" s="2"/>
      <c r="E53" s="2"/>
      <c r="F53" s="2"/>
      <c r="G53" s="2"/>
      <c r="H53" s="2"/>
      <c r="I53" s="2"/>
      <c r="J53" s="2"/>
      <c r="K53" s="2"/>
      <c r="L53" s="2"/>
      <c r="M53" s="2"/>
      <c r="N53" s="2"/>
      <c r="O53" s="2"/>
      <c r="P53" s="2"/>
      <c r="Q53" s="2"/>
      <c r="R53" s="2"/>
      <c r="S53" s="761"/>
    </row>
    <row r="54" spans="1:19" ht="36.75" customHeight="1">
      <c r="A54" s="760"/>
      <c r="B54" s="1045" t="s">
        <v>851</v>
      </c>
      <c r="C54" s="1045"/>
      <c r="D54" s="1045"/>
      <c r="E54" s="1045"/>
      <c r="F54" s="1045"/>
      <c r="G54" s="1045"/>
      <c r="H54" s="1045"/>
      <c r="I54" s="1045"/>
      <c r="J54" s="1045"/>
      <c r="K54" s="1045"/>
      <c r="L54" s="1045"/>
      <c r="M54" s="1045"/>
      <c r="N54" s="1045"/>
      <c r="O54" s="1045"/>
      <c r="P54" s="1045"/>
      <c r="Q54" s="1045"/>
      <c r="R54" s="1045"/>
      <c r="S54" s="761"/>
    </row>
    <row r="55" spans="1:19" ht="56.25" customHeight="1">
      <c r="A55" s="760"/>
      <c r="B55" s="1040"/>
      <c r="C55" s="1041"/>
      <c r="D55" s="1041"/>
      <c r="E55" s="1041"/>
      <c r="F55" s="1041"/>
      <c r="G55" s="1041"/>
      <c r="H55" s="1041"/>
      <c r="I55" s="1041"/>
      <c r="J55" s="1041"/>
      <c r="K55" s="1041"/>
      <c r="L55" s="1041"/>
      <c r="M55" s="1041"/>
      <c r="N55" s="1041"/>
      <c r="O55" s="1041"/>
      <c r="P55" s="1041"/>
      <c r="Q55" s="1041"/>
      <c r="R55" s="1042"/>
      <c r="S55" s="761"/>
    </row>
    <row r="56" spans="1:19">
      <c r="A56" s="760"/>
      <c r="B56" s="3" t="s">
        <v>139</v>
      </c>
      <c r="C56" s="2"/>
      <c r="D56" s="2"/>
      <c r="E56" s="2"/>
      <c r="F56" s="7"/>
      <c r="G56" s="88"/>
      <c r="H56" s="83"/>
      <c r="I56" s="83"/>
      <c r="J56" s="83"/>
      <c r="K56" s="83"/>
      <c r="L56" s="83"/>
      <c r="M56" s="83"/>
      <c r="N56" s="83"/>
      <c r="O56" s="4" t="s">
        <v>8</v>
      </c>
      <c r="P56" s="1036"/>
      <c r="Q56" s="1037"/>
      <c r="R56" s="1037"/>
      <c r="S56" s="761"/>
    </row>
    <row r="57" spans="1:19" ht="6" customHeight="1">
      <c r="A57" s="760"/>
      <c r="B57" s="2"/>
      <c r="C57" s="2"/>
      <c r="D57" s="2"/>
      <c r="E57" s="2"/>
      <c r="F57" s="2"/>
      <c r="G57" s="2"/>
      <c r="H57" s="2"/>
      <c r="I57" s="2"/>
      <c r="J57" s="2"/>
      <c r="K57" s="2"/>
      <c r="L57" s="2"/>
      <c r="M57" s="2"/>
      <c r="N57" s="2"/>
      <c r="O57" s="2"/>
      <c r="P57" s="2"/>
      <c r="Q57" s="2"/>
      <c r="R57" s="2"/>
      <c r="S57" s="761"/>
    </row>
    <row r="58" spans="1:19">
      <c r="A58" s="760"/>
      <c r="B58" s="3" t="s">
        <v>76</v>
      </c>
      <c r="C58" s="2"/>
      <c r="D58" s="1052"/>
      <c r="E58" s="1052"/>
      <c r="F58" s="1052"/>
      <c r="G58" s="1052"/>
      <c r="H58" s="948" t="s">
        <v>77</v>
      </c>
      <c r="I58" s="948"/>
      <c r="J58" s="1054"/>
      <c r="K58" s="1054"/>
      <c r="L58" s="1054"/>
      <c r="M58" s="1054"/>
      <c r="N58" s="948" t="s">
        <v>78</v>
      </c>
      <c r="O58" s="948"/>
      <c r="P58" s="1055"/>
      <c r="Q58" s="1055"/>
      <c r="R58" s="1055"/>
      <c r="S58" s="761"/>
    </row>
    <row r="59" spans="1:19">
      <c r="A59" s="760"/>
      <c r="B59" s="82" t="s">
        <v>62</v>
      </c>
      <c r="C59" s="1052"/>
      <c r="D59" s="1052"/>
      <c r="E59" s="1052"/>
      <c r="F59" s="1052"/>
      <c r="G59" s="7"/>
      <c r="H59" s="6" t="s">
        <v>140</v>
      </c>
      <c r="I59" s="90"/>
      <c r="J59" s="90"/>
      <c r="K59" s="83"/>
      <c r="L59" s="91"/>
      <c r="M59" s="91"/>
      <c r="N59" s="89"/>
      <c r="O59" s="83"/>
      <c r="P59" s="91"/>
      <c r="Q59" s="87"/>
      <c r="R59" s="87"/>
      <c r="S59" s="761"/>
    </row>
    <row r="60" spans="1:19" ht="6" customHeight="1">
      <c r="A60" s="763"/>
      <c r="B60" s="1"/>
      <c r="C60" s="1"/>
      <c r="D60" s="1"/>
      <c r="E60" s="1"/>
      <c r="F60" s="1"/>
      <c r="G60" s="1"/>
      <c r="H60" s="1"/>
      <c r="I60" s="1"/>
      <c r="J60" s="1"/>
      <c r="K60" s="1"/>
      <c r="L60" s="1"/>
      <c r="M60" s="1"/>
      <c r="N60" s="1"/>
      <c r="O60" s="1"/>
      <c r="P60" s="1"/>
      <c r="Q60" s="1"/>
      <c r="R60" s="1"/>
      <c r="S60" s="761"/>
    </row>
    <row r="61" spans="1:19" ht="21.75" customHeight="1">
      <c r="A61" s="760"/>
      <c r="B61" s="1050" t="s">
        <v>862</v>
      </c>
      <c r="C61" s="1051"/>
      <c r="D61" s="1051"/>
      <c r="E61" s="1051"/>
      <c r="F61" s="1051"/>
      <c r="G61" s="1051"/>
      <c r="H61" s="1051"/>
      <c r="I61" s="1051"/>
      <c r="J61" s="1051"/>
      <c r="K61" s="1051"/>
      <c r="L61" s="1051"/>
      <c r="M61" s="1051"/>
      <c r="N61" s="1051"/>
      <c r="O61" s="1051"/>
      <c r="P61" s="1051"/>
      <c r="Q61" s="1051"/>
      <c r="R61" s="1051"/>
      <c r="S61" s="761"/>
    </row>
    <row r="62" spans="1:19">
      <c r="A62" s="760"/>
      <c r="B62" s="3" t="s">
        <v>141</v>
      </c>
      <c r="C62" s="2"/>
      <c r="D62" s="2"/>
      <c r="E62" s="2"/>
      <c r="F62" s="2"/>
      <c r="G62" s="2"/>
      <c r="H62" s="2"/>
      <c r="I62" s="3"/>
      <c r="J62" s="2"/>
      <c r="K62" s="3"/>
      <c r="L62" s="1" t="s">
        <v>117</v>
      </c>
      <c r="M62" s="1"/>
      <c r="N62" s="1"/>
      <c r="O62" s="1"/>
      <c r="P62" s="1"/>
      <c r="Q62" s="1"/>
      <c r="R62" s="1"/>
      <c r="S62" s="761"/>
    </row>
    <row r="63" spans="1:19" ht="6" customHeight="1">
      <c r="A63" s="760"/>
      <c r="B63" s="3"/>
      <c r="C63" s="2"/>
      <c r="D63" s="2"/>
      <c r="E63" s="2"/>
      <c r="F63" s="2"/>
      <c r="G63" s="2"/>
      <c r="H63" s="2"/>
      <c r="I63" s="3"/>
      <c r="J63" s="2"/>
      <c r="K63" s="3"/>
      <c r="L63" s="2"/>
      <c r="M63" s="2"/>
      <c r="N63" s="2"/>
      <c r="O63" s="2"/>
      <c r="P63" s="2"/>
      <c r="Q63" s="2"/>
      <c r="R63" s="2"/>
      <c r="S63" s="761"/>
    </row>
    <row r="64" spans="1:19">
      <c r="A64" s="760"/>
      <c r="B64" s="75" t="s">
        <v>96</v>
      </c>
      <c r="C64" s="2"/>
      <c r="D64" s="2"/>
      <c r="E64" s="92"/>
      <c r="F64" s="1"/>
      <c r="G64" s="1"/>
      <c r="H64" s="1"/>
      <c r="I64" s="1"/>
      <c r="J64" s="1"/>
      <c r="K64" s="1"/>
      <c r="L64" s="1"/>
      <c r="M64" s="1"/>
      <c r="N64" s="1"/>
      <c r="O64" s="4" t="s">
        <v>8</v>
      </c>
      <c r="P64" s="1037"/>
      <c r="Q64" s="1037"/>
      <c r="R64" s="1037"/>
      <c r="S64" s="761"/>
    </row>
    <row r="65" spans="1:19" ht="6" customHeight="1">
      <c r="A65" s="760"/>
      <c r="B65" s="2"/>
      <c r="C65" s="2"/>
      <c r="D65" s="2"/>
      <c r="E65" s="93"/>
      <c r="F65" s="2"/>
      <c r="G65" s="2"/>
      <c r="H65" s="2"/>
      <c r="I65" s="2"/>
      <c r="J65" s="2"/>
      <c r="K65" s="2"/>
      <c r="L65" s="2"/>
      <c r="M65" s="2"/>
      <c r="N65" s="2"/>
      <c r="O65" s="2"/>
      <c r="P65" s="2"/>
      <c r="Q65" s="2"/>
      <c r="R65" s="2"/>
      <c r="S65" s="761"/>
    </row>
    <row r="66" spans="1:19">
      <c r="A66" s="760"/>
      <c r="B66" s="3" t="s">
        <v>76</v>
      </c>
      <c r="C66" s="2"/>
      <c r="D66" s="83"/>
      <c r="E66" s="83"/>
      <c r="F66" s="83"/>
      <c r="G66" s="83"/>
      <c r="H66" s="1"/>
      <c r="I66" s="1"/>
      <c r="J66" s="3" t="s">
        <v>97</v>
      </c>
      <c r="K66" s="2"/>
      <c r="L66" s="2"/>
      <c r="M66" s="2"/>
      <c r="N66" s="2"/>
      <c r="O66" s="83"/>
      <c r="P66" s="83"/>
      <c r="Q66" s="83"/>
      <c r="R66" s="83"/>
      <c r="S66" s="761"/>
    </row>
    <row r="67" spans="1:19">
      <c r="A67" s="760"/>
      <c r="B67" s="5"/>
      <c r="C67" s="2"/>
      <c r="D67" s="2"/>
      <c r="E67" s="2"/>
      <c r="F67" s="2"/>
      <c r="G67" s="2"/>
      <c r="H67" s="2"/>
      <c r="I67" s="2"/>
      <c r="J67" s="2"/>
      <c r="K67" s="2"/>
      <c r="L67" s="2"/>
      <c r="M67" s="2"/>
      <c r="N67" s="2"/>
      <c r="O67" s="2"/>
      <c r="P67" s="2"/>
      <c r="Q67" s="2"/>
      <c r="R67" s="2"/>
      <c r="S67" s="761"/>
    </row>
    <row r="68" spans="1:19" ht="27.75" customHeight="1" thickBot="1">
      <c r="A68" s="764"/>
      <c r="B68" s="1046"/>
      <c r="C68" s="1047"/>
      <c r="D68" s="1047"/>
      <c r="E68" s="1047"/>
      <c r="F68" s="1047"/>
      <c r="G68" s="1047"/>
      <c r="H68" s="1047"/>
      <c r="I68" s="1047"/>
      <c r="J68" s="1047"/>
      <c r="K68" s="1047"/>
      <c r="L68" s="1047"/>
      <c r="M68" s="1047"/>
      <c r="N68" s="1047"/>
      <c r="O68" s="1047"/>
      <c r="P68" s="1047"/>
      <c r="Q68" s="1047"/>
      <c r="R68" s="1047"/>
      <c r="S68" s="765"/>
    </row>
  </sheetData>
  <customSheetViews>
    <customSheetView guid="{4386EC60-C10A-4757-8A9B-A7E03A340F6B}" showPageBreaks="1" showGridLines="0" printArea="1">
      <selection activeCell="T19" sqref="T19"/>
      <pageMargins left="0.25" right="0.25" top="0.28000000000000003" bottom="0.37" header="0.17" footer="0.16"/>
      <printOptions horizontalCentered="1" verticalCentered="1"/>
      <pageSetup scale="87" orientation="portrait" r:id="rId1"/>
      <headerFooter alignWithMargins="0">
        <oddFooter xml:space="preserve">&amp;L&amp;P of &amp;N&amp;RPPAP: Revision 1.4
Date: 4/12/12
</oddFooter>
      </headerFooter>
    </customSheetView>
  </customSheetViews>
  <mergeCells count="28">
    <mergeCell ref="B68:R68"/>
    <mergeCell ref="N8:O8"/>
    <mergeCell ref="P8:Q8"/>
    <mergeCell ref="P64:R64"/>
    <mergeCell ref="H58:I58"/>
    <mergeCell ref="B61:R61"/>
    <mergeCell ref="C59:F59"/>
    <mergeCell ref="B22:R23"/>
    <mergeCell ref="B12:G12"/>
    <mergeCell ref="H12:I12"/>
    <mergeCell ref="D58:G58"/>
    <mergeCell ref="J58:M58"/>
    <mergeCell ref="N58:O58"/>
    <mergeCell ref="P58:R58"/>
    <mergeCell ref="H1:S1"/>
    <mergeCell ref="P56:R56"/>
    <mergeCell ref="F6:M6"/>
    <mergeCell ref="B15:I15"/>
    <mergeCell ref="G18:H18"/>
    <mergeCell ref="B18:D18"/>
    <mergeCell ref="B55:R55"/>
    <mergeCell ref="O6:P6"/>
    <mergeCell ref="D2:J2"/>
    <mergeCell ref="N2:R2"/>
    <mergeCell ref="F4:J4"/>
    <mergeCell ref="N4:R4"/>
    <mergeCell ref="B54:R54"/>
    <mergeCell ref="E18:F18"/>
  </mergeCells>
  <phoneticPr fontId="0" type="noConversion"/>
  <printOptions horizontalCentered="1" verticalCentered="1"/>
  <pageMargins left="0.7" right="0.7" top="0.75" bottom="0.75" header="0.3" footer="0.3"/>
  <pageSetup scale="83" orientation="portrait" r:id="rId2"/>
  <headerFooter alignWithMargins="0">
    <oddFooter>&amp;L&amp;P of &amp;N&amp;RPPAP: Revision 1.5
Date: 11/01/12</oddFooter>
  </headerFooter>
  <customProperties>
    <customPr name="IbpWorksheetKeyString_GUID" r:id="rId3"/>
  </customProperties>
  <ignoredErrors>
    <ignoredError sqref="N8"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22803" r:id="rId6" name="Check Box 275">
              <controlPr locked="0" defaultSize="0" autoFill="0" autoLine="0" autoPict="0">
                <anchor moveWithCells="1">
                  <from>
                    <xdr:col>1</xdr:col>
                    <xdr:colOff>38100</xdr:colOff>
                    <xdr:row>24</xdr:row>
                    <xdr:rowOff>142875</xdr:rowOff>
                  </from>
                  <to>
                    <xdr:col>1</xdr:col>
                    <xdr:colOff>342900</xdr:colOff>
                    <xdr:row>26</xdr:row>
                    <xdr:rowOff>28575</xdr:rowOff>
                  </to>
                </anchor>
              </controlPr>
            </control>
          </mc:Choice>
        </mc:AlternateContent>
        <mc:AlternateContent xmlns:mc="http://schemas.openxmlformats.org/markup-compatibility/2006">
          <mc:Choice Requires="x14">
            <control shapeId="22804" r:id="rId7" name="Check Box 276">
              <controlPr locked="0" defaultSize="0" autoFill="0" autoLine="0" autoPict="0">
                <anchor moveWithCells="1">
                  <from>
                    <xdr:col>1</xdr:col>
                    <xdr:colOff>38100</xdr:colOff>
                    <xdr:row>25</xdr:row>
                    <xdr:rowOff>142875</xdr:rowOff>
                  </from>
                  <to>
                    <xdr:col>1</xdr:col>
                    <xdr:colOff>342900</xdr:colOff>
                    <xdr:row>27</xdr:row>
                    <xdr:rowOff>28575</xdr:rowOff>
                  </to>
                </anchor>
              </controlPr>
            </control>
          </mc:Choice>
        </mc:AlternateContent>
        <mc:AlternateContent xmlns:mc="http://schemas.openxmlformats.org/markup-compatibility/2006">
          <mc:Choice Requires="x14">
            <control shapeId="22805" r:id="rId8" name="Check Box 277">
              <controlPr locked="0" defaultSize="0" autoFill="0" autoLine="0" autoPict="0">
                <anchor moveWithCells="1">
                  <from>
                    <xdr:col>1</xdr:col>
                    <xdr:colOff>38100</xdr:colOff>
                    <xdr:row>26</xdr:row>
                    <xdr:rowOff>142875</xdr:rowOff>
                  </from>
                  <to>
                    <xdr:col>1</xdr:col>
                    <xdr:colOff>342900</xdr:colOff>
                    <xdr:row>28</xdr:row>
                    <xdr:rowOff>28575</xdr:rowOff>
                  </to>
                </anchor>
              </controlPr>
            </control>
          </mc:Choice>
        </mc:AlternateContent>
        <mc:AlternateContent xmlns:mc="http://schemas.openxmlformats.org/markup-compatibility/2006">
          <mc:Choice Requires="x14">
            <control shapeId="22806" r:id="rId9" name="Check Box 278">
              <controlPr locked="0" defaultSize="0" autoFill="0" autoLine="0" autoPict="0">
                <anchor moveWithCells="1">
                  <from>
                    <xdr:col>1</xdr:col>
                    <xdr:colOff>38100</xdr:colOff>
                    <xdr:row>27</xdr:row>
                    <xdr:rowOff>142875</xdr:rowOff>
                  </from>
                  <to>
                    <xdr:col>1</xdr:col>
                    <xdr:colOff>342900</xdr:colOff>
                    <xdr:row>29</xdr:row>
                    <xdr:rowOff>28575</xdr:rowOff>
                  </to>
                </anchor>
              </controlPr>
            </control>
          </mc:Choice>
        </mc:AlternateContent>
        <mc:AlternateContent xmlns:mc="http://schemas.openxmlformats.org/markup-compatibility/2006">
          <mc:Choice Requires="x14">
            <control shapeId="22807" r:id="rId10" name="Check Box 279">
              <controlPr locked="0" defaultSize="0" autoFill="0" autoLine="0" autoPict="0">
                <anchor moveWithCells="1">
                  <from>
                    <xdr:col>1</xdr:col>
                    <xdr:colOff>38100</xdr:colOff>
                    <xdr:row>28</xdr:row>
                    <xdr:rowOff>142875</xdr:rowOff>
                  </from>
                  <to>
                    <xdr:col>1</xdr:col>
                    <xdr:colOff>342900</xdr:colOff>
                    <xdr:row>30</xdr:row>
                    <xdr:rowOff>28575</xdr:rowOff>
                  </to>
                </anchor>
              </controlPr>
            </control>
          </mc:Choice>
        </mc:AlternateContent>
        <mc:AlternateContent xmlns:mc="http://schemas.openxmlformats.org/markup-compatibility/2006">
          <mc:Choice Requires="x14">
            <control shapeId="22808" r:id="rId11" name="Check Box 280">
              <controlPr locked="0" defaultSize="0" autoFill="0" autoLine="0" autoPict="0">
                <anchor moveWithCells="1">
                  <from>
                    <xdr:col>11</xdr:col>
                    <xdr:colOff>38100</xdr:colOff>
                    <xdr:row>26</xdr:row>
                    <xdr:rowOff>142875</xdr:rowOff>
                  </from>
                  <to>
                    <xdr:col>11</xdr:col>
                    <xdr:colOff>342900</xdr:colOff>
                    <xdr:row>28</xdr:row>
                    <xdr:rowOff>28575</xdr:rowOff>
                  </to>
                </anchor>
              </controlPr>
            </control>
          </mc:Choice>
        </mc:AlternateContent>
        <mc:AlternateContent xmlns:mc="http://schemas.openxmlformats.org/markup-compatibility/2006">
          <mc:Choice Requires="x14">
            <control shapeId="22809" r:id="rId12" name="Check Box 281">
              <controlPr locked="0" defaultSize="0" autoFill="0" autoLine="0" autoPict="0">
                <anchor moveWithCells="1">
                  <from>
                    <xdr:col>11</xdr:col>
                    <xdr:colOff>38100</xdr:colOff>
                    <xdr:row>25</xdr:row>
                    <xdr:rowOff>142875</xdr:rowOff>
                  </from>
                  <to>
                    <xdr:col>11</xdr:col>
                    <xdr:colOff>342900</xdr:colOff>
                    <xdr:row>27</xdr:row>
                    <xdr:rowOff>28575</xdr:rowOff>
                  </to>
                </anchor>
              </controlPr>
            </control>
          </mc:Choice>
        </mc:AlternateContent>
        <mc:AlternateContent xmlns:mc="http://schemas.openxmlformats.org/markup-compatibility/2006">
          <mc:Choice Requires="x14">
            <control shapeId="22810" r:id="rId13" name="Check Box 282">
              <controlPr locked="0" defaultSize="0" autoFill="0" autoLine="0" autoPict="0">
                <anchor moveWithCells="1">
                  <from>
                    <xdr:col>11</xdr:col>
                    <xdr:colOff>38100</xdr:colOff>
                    <xdr:row>24</xdr:row>
                    <xdr:rowOff>142875</xdr:rowOff>
                  </from>
                  <to>
                    <xdr:col>11</xdr:col>
                    <xdr:colOff>342900</xdr:colOff>
                    <xdr:row>26</xdr:row>
                    <xdr:rowOff>28575</xdr:rowOff>
                  </to>
                </anchor>
              </controlPr>
            </control>
          </mc:Choice>
        </mc:AlternateContent>
        <mc:AlternateContent xmlns:mc="http://schemas.openxmlformats.org/markup-compatibility/2006">
          <mc:Choice Requires="x14">
            <control shapeId="22815" r:id="rId14" name="Check Box 287">
              <controlPr locked="0" defaultSize="0" autoFill="0" autoLine="0" autoPict="0">
                <anchor moveWithCells="1">
                  <from>
                    <xdr:col>1</xdr:col>
                    <xdr:colOff>47625</xdr:colOff>
                    <xdr:row>36</xdr:row>
                    <xdr:rowOff>9525</xdr:rowOff>
                  </from>
                  <to>
                    <xdr:col>1</xdr:col>
                    <xdr:colOff>333375</xdr:colOff>
                    <xdr:row>37</xdr:row>
                    <xdr:rowOff>66675</xdr:rowOff>
                  </to>
                </anchor>
              </controlPr>
            </control>
          </mc:Choice>
        </mc:AlternateContent>
        <mc:AlternateContent xmlns:mc="http://schemas.openxmlformats.org/markup-compatibility/2006">
          <mc:Choice Requires="x14">
            <control shapeId="22817" r:id="rId15" name="Check Box 289">
              <controlPr locked="0" defaultSize="0" autoFill="0" autoLine="0" autoPict="0">
                <anchor moveWithCells="1">
                  <from>
                    <xdr:col>1</xdr:col>
                    <xdr:colOff>38100</xdr:colOff>
                    <xdr:row>31</xdr:row>
                    <xdr:rowOff>123825</xdr:rowOff>
                  </from>
                  <to>
                    <xdr:col>1</xdr:col>
                    <xdr:colOff>342900</xdr:colOff>
                    <xdr:row>33</xdr:row>
                    <xdr:rowOff>47625</xdr:rowOff>
                  </to>
                </anchor>
              </controlPr>
            </control>
          </mc:Choice>
        </mc:AlternateContent>
        <mc:AlternateContent xmlns:mc="http://schemas.openxmlformats.org/markup-compatibility/2006">
          <mc:Choice Requires="x14">
            <control shapeId="22818" r:id="rId16" name="Check Box 290">
              <controlPr locked="0" defaultSize="0" autoFill="0" autoLine="0" autoPict="0">
                <anchor moveWithCells="1">
                  <from>
                    <xdr:col>1</xdr:col>
                    <xdr:colOff>314325</xdr:colOff>
                    <xdr:row>40</xdr:row>
                    <xdr:rowOff>142875</xdr:rowOff>
                  </from>
                  <to>
                    <xdr:col>8</xdr:col>
                    <xdr:colOff>180975</xdr:colOff>
                    <xdr:row>42</xdr:row>
                    <xdr:rowOff>38100</xdr:rowOff>
                  </to>
                </anchor>
              </controlPr>
            </control>
          </mc:Choice>
        </mc:AlternateContent>
        <mc:AlternateContent xmlns:mc="http://schemas.openxmlformats.org/markup-compatibility/2006">
          <mc:Choice Requires="x14">
            <control shapeId="22819" r:id="rId17" name="Check Box 291">
              <controlPr locked="0" defaultSize="0" autoFill="0" autoLine="0" autoPict="0">
                <anchor moveWithCells="1">
                  <from>
                    <xdr:col>7</xdr:col>
                    <xdr:colOff>66675</xdr:colOff>
                    <xdr:row>40</xdr:row>
                    <xdr:rowOff>142875</xdr:rowOff>
                  </from>
                  <to>
                    <xdr:col>11</xdr:col>
                    <xdr:colOff>47625</xdr:colOff>
                    <xdr:row>42</xdr:row>
                    <xdr:rowOff>28575</xdr:rowOff>
                  </to>
                </anchor>
              </controlPr>
            </control>
          </mc:Choice>
        </mc:AlternateContent>
        <mc:AlternateContent xmlns:mc="http://schemas.openxmlformats.org/markup-compatibility/2006">
          <mc:Choice Requires="x14">
            <control shapeId="22822" r:id="rId18" name="Check Box 294">
              <controlPr locked="0" defaultSize="0" autoFill="0" autoLine="0" autoPict="0">
                <anchor moveWithCells="1">
                  <from>
                    <xdr:col>11</xdr:col>
                    <xdr:colOff>38100</xdr:colOff>
                    <xdr:row>27</xdr:row>
                    <xdr:rowOff>142875</xdr:rowOff>
                  </from>
                  <to>
                    <xdr:col>11</xdr:col>
                    <xdr:colOff>342900</xdr:colOff>
                    <xdr:row>29</xdr:row>
                    <xdr:rowOff>28575</xdr:rowOff>
                  </to>
                </anchor>
              </controlPr>
            </control>
          </mc:Choice>
        </mc:AlternateContent>
        <mc:AlternateContent xmlns:mc="http://schemas.openxmlformats.org/markup-compatibility/2006">
          <mc:Choice Requires="x14">
            <control shapeId="22823" r:id="rId19" name="Check Box 295">
              <controlPr locked="0" defaultSize="0" autoFill="0" autoLine="0" autoPict="0">
                <anchor moveWithCells="1">
                  <from>
                    <xdr:col>6</xdr:col>
                    <xdr:colOff>314325</xdr:colOff>
                    <xdr:row>7</xdr:row>
                    <xdr:rowOff>0</xdr:rowOff>
                  </from>
                  <to>
                    <xdr:col>8</xdr:col>
                    <xdr:colOff>104775</xdr:colOff>
                    <xdr:row>8</xdr:row>
                    <xdr:rowOff>47625</xdr:rowOff>
                  </to>
                </anchor>
              </controlPr>
            </control>
          </mc:Choice>
        </mc:AlternateContent>
        <mc:AlternateContent xmlns:mc="http://schemas.openxmlformats.org/markup-compatibility/2006">
          <mc:Choice Requires="x14">
            <control shapeId="22824" r:id="rId20" name="Check Box 296">
              <controlPr locked="0" defaultSize="0" autoFill="0" autoLine="0" autoPict="0">
                <anchor moveWithCells="1">
                  <from>
                    <xdr:col>8</xdr:col>
                    <xdr:colOff>104775</xdr:colOff>
                    <xdr:row>7</xdr:row>
                    <xdr:rowOff>0</xdr:rowOff>
                  </from>
                  <to>
                    <xdr:col>9</xdr:col>
                    <xdr:colOff>104775</xdr:colOff>
                    <xdr:row>8</xdr:row>
                    <xdr:rowOff>47625</xdr:rowOff>
                  </to>
                </anchor>
              </controlPr>
            </control>
          </mc:Choice>
        </mc:AlternateContent>
        <mc:AlternateContent xmlns:mc="http://schemas.openxmlformats.org/markup-compatibility/2006">
          <mc:Choice Requires="x14">
            <control shapeId="22829" r:id="rId21" name="Check Box 301">
              <controlPr locked="0" defaultSize="0" autoFill="0" autoLine="0" autoPict="0">
                <anchor moveWithCells="1">
                  <from>
                    <xdr:col>11</xdr:col>
                    <xdr:colOff>38100</xdr:colOff>
                    <xdr:row>28</xdr:row>
                    <xdr:rowOff>142875</xdr:rowOff>
                  </from>
                  <to>
                    <xdr:col>11</xdr:col>
                    <xdr:colOff>342900</xdr:colOff>
                    <xdr:row>30</xdr:row>
                    <xdr:rowOff>28575</xdr:rowOff>
                  </to>
                </anchor>
              </controlPr>
            </control>
          </mc:Choice>
        </mc:AlternateContent>
        <mc:AlternateContent xmlns:mc="http://schemas.openxmlformats.org/markup-compatibility/2006">
          <mc:Choice Requires="x14">
            <control shapeId="22830" r:id="rId22" name="Check Box 302">
              <controlPr locked="0" defaultSize="0" autoFill="0" autoLine="0" autoPict="0">
                <anchor moveWithCells="1">
                  <from>
                    <xdr:col>4</xdr:col>
                    <xdr:colOff>266700</xdr:colOff>
                    <xdr:row>61</xdr:row>
                    <xdr:rowOff>0</xdr:rowOff>
                  </from>
                  <to>
                    <xdr:col>7</xdr:col>
                    <xdr:colOff>66675</xdr:colOff>
                    <xdr:row>62</xdr:row>
                    <xdr:rowOff>47625</xdr:rowOff>
                  </to>
                </anchor>
              </controlPr>
            </control>
          </mc:Choice>
        </mc:AlternateContent>
        <mc:AlternateContent xmlns:mc="http://schemas.openxmlformats.org/markup-compatibility/2006">
          <mc:Choice Requires="x14">
            <control shapeId="22831" r:id="rId23" name="Check Box 303">
              <controlPr locked="0" defaultSize="0" autoFill="0" autoLine="0" autoPict="0">
                <anchor moveWithCells="1">
                  <from>
                    <xdr:col>7</xdr:col>
                    <xdr:colOff>47625</xdr:colOff>
                    <xdr:row>61</xdr:row>
                    <xdr:rowOff>0</xdr:rowOff>
                  </from>
                  <to>
                    <xdr:col>9</xdr:col>
                    <xdr:colOff>142875</xdr:colOff>
                    <xdr:row>62</xdr:row>
                    <xdr:rowOff>47625</xdr:rowOff>
                  </to>
                </anchor>
              </controlPr>
            </control>
          </mc:Choice>
        </mc:AlternateContent>
        <mc:AlternateContent xmlns:mc="http://schemas.openxmlformats.org/markup-compatibility/2006">
          <mc:Choice Requires="x14">
            <control shapeId="22832" r:id="rId24" name="Check Box 304">
              <controlPr locked="0" defaultSize="0" autoFill="0" autoLine="0" autoPict="0">
                <anchor moveWithCells="1">
                  <from>
                    <xdr:col>9</xdr:col>
                    <xdr:colOff>180975</xdr:colOff>
                    <xdr:row>61</xdr:row>
                    <xdr:rowOff>0</xdr:rowOff>
                  </from>
                  <to>
                    <xdr:col>10</xdr:col>
                    <xdr:colOff>304800</xdr:colOff>
                    <xdr:row>62</xdr:row>
                    <xdr:rowOff>66675</xdr:rowOff>
                  </to>
                </anchor>
              </controlPr>
            </control>
          </mc:Choice>
        </mc:AlternateContent>
        <mc:AlternateContent xmlns:mc="http://schemas.openxmlformats.org/markup-compatibility/2006">
          <mc:Choice Requires="x14">
            <control shapeId="22835" r:id="rId25" name="Check Box 307">
              <controlPr locked="0" defaultSize="0" autoFill="0" autoLine="0" autoPict="0">
                <anchor moveWithCells="1">
                  <from>
                    <xdr:col>8</xdr:col>
                    <xdr:colOff>371475</xdr:colOff>
                    <xdr:row>50</xdr:row>
                    <xdr:rowOff>0</xdr:rowOff>
                  </from>
                  <to>
                    <xdr:col>10</xdr:col>
                    <xdr:colOff>104775</xdr:colOff>
                    <xdr:row>51</xdr:row>
                    <xdr:rowOff>47625</xdr:rowOff>
                  </to>
                </anchor>
              </controlPr>
            </control>
          </mc:Choice>
        </mc:AlternateContent>
        <mc:AlternateContent xmlns:mc="http://schemas.openxmlformats.org/markup-compatibility/2006">
          <mc:Choice Requires="x14">
            <control shapeId="22836" r:id="rId26" name="Check Box 308">
              <controlPr locked="0" defaultSize="0" autoFill="0" autoLine="0" autoPict="0">
                <anchor moveWithCells="1">
                  <from>
                    <xdr:col>10</xdr:col>
                    <xdr:colOff>0</xdr:colOff>
                    <xdr:row>50</xdr:row>
                    <xdr:rowOff>0</xdr:rowOff>
                  </from>
                  <to>
                    <xdr:col>10</xdr:col>
                    <xdr:colOff>419100</xdr:colOff>
                    <xdr:row>51</xdr:row>
                    <xdr:rowOff>47625</xdr:rowOff>
                  </to>
                </anchor>
              </controlPr>
            </control>
          </mc:Choice>
        </mc:AlternateContent>
        <mc:AlternateContent xmlns:mc="http://schemas.openxmlformats.org/markup-compatibility/2006">
          <mc:Choice Requires="x14">
            <control shapeId="22837" r:id="rId27" name="Check Box 309">
              <controlPr locked="0" defaultSize="0" autoFill="0" autoLine="0" autoPict="0">
                <anchor moveWithCells="1">
                  <from>
                    <xdr:col>10</xdr:col>
                    <xdr:colOff>352425</xdr:colOff>
                    <xdr:row>50</xdr:row>
                    <xdr:rowOff>0</xdr:rowOff>
                  </from>
                  <to>
                    <xdr:col>11</xdr:col>
                    <xdr:colOff>66675</xdr:colOff>
                    <xdr:row>51</xdr:row>
                    <xdr:rowOff>47625</xdr:rowOff>
                  </to>
                </anchor>
              </controlPr>
            </control>
          </mc:Choice>
        </mc:AlternateContent>
        <mc:AlternateContent xmlns:mc="http://schemas.openxmlformats.org/markup-compatibility/2006">
          <mc:Choice Requires="x14">
            <control shapeId="22956" r:id="rId28" name="Check Box 428">
              <controlPr locked="0" defaultSize="0" autoFill="0" autoLine="0" autoPict="0">
                <anchor moveWithCells="1">
                  <from>
                    <xdr:col>1</xdr:col>
                    <xdr:colOff>314325</xdr:colOff>
                    <xdr:row>41</xdr:row>
                    <xdr:rowOff>142875</xdr:rowOff>
                  </from>
                  <to>
                    <xdr:col>6</xdr:col>
                    <xdr:colOff>152400</xdr:colOff>
                    <xdr:row>43</xdr:row>
                    <xdr:rowOff>38100</xdr:rowOff>
                  </to>
                </anchor>
              </controlPr>
            </control>
          </mc:Choice>
        </mc:AlternateContent>
        <mc:AlternateContent xmlns:mc="http://schemas.openxmlformats.org/markup-compatibility/2006">
          <mc:Choice Requires="x14">
            <control shapeId="22958" r:id="rId29" name="Check Box 430">
              <controlPr locked="0" defaultSize="0" autoFill="0" autoLine="0" autoPict="0">
                <anchor moveWithCells="1">
                  <from>
                    <xdr:col>7</xdr:col>
                    <xdr:colOff>66675</xdr:colOff>
                    <xdr:row>42</xdr:row>
                    <xdr:rowOff>104775</xdr:rowOff>
                  </from>
                  <to>
                    <xdr:col>11</xdr:col>
                    <xdr:colOff>28575</xdr:colOff>
                    <xdr:row>44</xdr:row>
                    <xdr:rowOff>0</xdr:rowOff>
                  </to>
                </anchor>
              </controlPr>
            </control>
          </mc:Choice>
        </mc:AlternateContent>
        <mc:AlternateContent xmlns:mc="http://schemas.openxmlformats.org/markup-compatibility/2006">
          <mc:Choice Requires="x14">
            <control shapeId="22959" r:id="rId30" name="Check Box 431">
              <controlPr locked="0" defaultSize="0" autoFill="0" autoLine="0" autoPict="0">
                <anchor moveWithCells="1">
                  <from>
                    <xdr:col>7</xdr:col>
                    <xdr:colOff>66675</xdr:colOff>
                    <xdr:row>41</xdr:row>
                    <xdr:rowOff>123825</xdr:rowOff>
                  </from>
                  <to>
                    <xdr:col>11</xdr:col>
                    <xdr:colOff>295275</xdr:colOff>
                    <xdr:row>43</xdr:row>
                    <xdr:rowOff>28575</xdr:rowOff>
                  </to>
                </anchor>
              </controlPr>
            </control>
          </mc:Choice>
        </mc:AlternateContent>
        <mc:AlternateContent xmlns:mc="http://schemas.openxmlformats.org/markup-compatibility/2006">
          <mc:Choice Requires="x14">
            <control shapeId="22960" r:id="rId31" name="Check Box 432">
              <controlPr locked="0" defaultSize="0" autoFill="0" autoLine="0" autoPict="0">
                <anchor moveWithCells="1">
                  <from>
                    <xdr:col>11</xdr:col>
                    <xdr:colOff>295275</xdr:colOff>
                    <xdr:row>40</xdr:row>
                    <xdr:rowOff>142875</xdr:rowOff>
                  </from>
                  <to>
                    <xdr:col>18</xdr:col>
                    <xdr:colOff>28575</xdr:colOff>
                    <xdr:row>42</xdr:row>
                    <xdr:rowOff>28575</xdr:rowOff>
                  </to>
                </anchor>
              </controlPr>
            </control>
          </mc:Choice>
        </mc:AlternateContent>
        <mc:AlternateContent xmlns:mc="http://schemas.openxmlformats.org/markup-compatibility/2006">
          <mc:Choice Requires="x14">
            <control shapeId="22961" r:id="rId32" name="Check Box 433">
              <controlPr locked="0" defaultSize="0" autoFill="0" autoLine="0" autoPict="0">
                <anchor moveWithCells="1">
                  <from>
                    <xdr:col>1</xdr:col>
                    <xdr:colOff>314325</xdr:colOff>
                    <xdr:row>42</xdr:row>
                    <xdr:rowOff>142875</xdr:rowOff>
                  </from>
                  <to>
                    <xdr:col>6</xdr:col>
                    <xdr:colOff>200025</xdr:colOff>
                    <xdr:row>44</xdr:row>
                    <xdr:rowOff>38100</xdr:rowOff>
                  </to>
                </anchor>
              </controlPr>
            </control>
          </mc:Choice>
        </mc:AlternateContent>
        <mc:AlternateContent xmlns:mc="http://schemas.openxmlformats.org/markup-compatibility/2006">
          <mc:Choice Requires="x14">
            <control shapeId="22962" r:id="rId33" name="Check Box 434">
              <controlPr locked="0" defaultSize="0" autoFill="0" autoLine="0" autoPict="0">
                <anchor moveWithCells="1">
                  <from>
                    <xdr:col>11</xdr:col>
                    <xdr:colOff>295275</xdr:colOff>
                    <xdr:row>41</xdr:row>
                    <xdr:rowOff>123825</xdr:rowOff>
                  </from>
                  <to>
                    <xdr:col>18</xdr:col>
                    <xdr:colOff>0</xdr:colOff>
                    <xdr:row>43</xdr:row>
                    <xdr:rowOff>28575</xdr:rowOff>
                  </to>
                </anchor>
              </controlPr>
            </control>
          </mc:Choice>
        </mc:AlternateContent>
        <mc:AlternateContent xmlns:mc="http://schemas.openxmlformats.org/markup-compatibility/2006">
          <mc:Choice Requires="x14">
            <control shapeId="22965" r:id="rId34" name="Check Box 437">
              <controlPr locked="0" defaultSize="0" autoFill="0" autoLine="0" autoPict="0">
                <anchor moveWithCells="1">
                  <from>
                    <xdr:col>11</xdr:col>
                    <xdr:colOff>295275</xdr:colOff>
                    <xdr:row>42</xdr:row>
                    <xdr:rowOff>104775</xdr:rowOff>
                  </from>
                  <to>
                    <xdr:col>18</xdr:col>
                    <xdr:colOff>104775</xdr:colOff>
                    <xdr:row>44</xdr:row>
                    <xdr:rowOff>0</xdr:rowOff>
                  </to>
                </anchor>
              </controlPr>
            </control>
          </mc:Choice>
        </mc:AlternateContent>
        <mc:AlternateContent xmlns:mc="http://schemas.openxmlformats.org/markup-compatibility/2006">
          <mc:Choice Requires="x14">
            <control shapeId="23405" r:id="rId35" name="Check Box 877">
              <controlPr locked="0" defaultSize="0" autoFill="0" autoLine="0" autoPict="0">
                <anchor moveWithCells="1">
                  <from>
                    <xdr:col>1</xdr:col>
                    <xdr:colOff>47625</xdr:colOff>
                    <xdr:row>38</xdr:row>
                    <xdr:rowOff>0</xdr:rowOff>
                  </from>
                  <to>
                    <xdr:col>2</xdr:col>
                    <xdr:colOff>0</xdr:colOff>
                    <xdr:row>39</xdr:row>
                    <xdr:rowOff>47625</xdr:rowOff>
                  </to>
                </anchor>
              </controlPr>
            </control>
          </mc:Choice>
        </mc:AlternateContent>
        <mc:AlternateContent xmlns:mc="http://schemas.openxmlformats.org/markup-compatibility/2006">
          <mc:Choice Requires="x14">
            <control shapeId="23413" r:id="rId36" name="Check Box 885">
              <controlPr locked="0" defaultSize="0" autoFill="0" autoLine="0" autoPict="0">
                <anchor moveWithCells="1">
                  <from>
                    <xdr:col>9</xdr:col>
                    <xdr:colOff>47625</xdr:colOff>
                    <xdr:row>47</xdr:row>
                    <xdr:rowOff>142875</xdr:rowOff>
                  </from>
                  <to>
                    <xdr:col>10</xdr:col>
                    <xdr:colOff>180975</xdr:colOff>
                    <xdr:row>49</xdr:row>
                    <xdr:rowOff>28575</xdr:rowOff>
                  </to>
                </anchor>
              </controlPr>
            </control>
          </mc:Choice>
        </mc:AlternateContent>
        <mc:AlternateContent xmlns:mc="http://schemas.openxmlformats.org/markup-compatibility/2006">
          <mc:Choice Requires="x14">
            <control shapeId="23414" r:id="rId37" name="Check Box 886">
              <controlPr locked="0" defaultSize="0" autoFill="0" autoLine="0" autoPict="0">
                <anchor moveWithCells="1">
                  <from>
                    <xdr:col>10</xdr:col>
                    <xdr:colOff>76200</xdr:colOff>
                    <xdr:row>47</xdr:row>
                    <xdr:rowOff>142875</xdr:rowOff>
                  </from>
                  <to>
                    <xdr:col>10</xdr:col>
                    <xdr:colOff>504825</xdr:colOff>
                    <xdr:row>49</xdr:row>
                    <xdr:rowOff>28575</xdr:rowOff>
                  </to>
                </anchor>
              </controlPr>
            </control>
          </mc:Choice>
        </mc:AlternateContent>
        <mc:AlternateContent xmlns:mc="http://schemas.openxmlformats.org/markup-compatibility/2006">
          <mc:Choice Requires="x14">
            <control shapeId="23415" r:id="rId38" name="Check Box 887">
              <controlPr locked="0" defaultSize="0" autoFill="0" autoLine="0" autoPict="0">
                <anchor moveWithCells="1">
                  <from>
                    <xdr:col>10</xdr:col>
                    <xdr:colOff>485775</xdr:colOff>
                    <xdr:row>47</xdr:row>
                    <xdr:rowOff>142875</xdr:rowOff>
                  </from>
                  <to>
                    <xdr:col>11</xdr:col>
                    <xdr:colOff>180975</xdr:colOff>
                    <xdr:row>49</xdr:row>
                    <xdr:rowOff>28575</xdr:rowOff>
                  </to>
                </anchor>
              </controlPr>
            </control>
          </mc:Choice>
        </mc:AlternateContent>
        <mc:AlternateContent xmlns:mc="http://schemas.openxmlformats.org/markup-compatibility/2006">
          <mc:Choice Requires="x14">
            <control shapeId="793210" r:id="rId39" name="Check Box 1658">
              <controlPr locked="0" defaultSize="0" autoFill="0" autoLine="0" autoPict="0">
                <anchor moveWithCells="1">
                  <from>
                    <xdr:col>1</xdr:col>
                    <xdr:colOff>314325</xdr:colOff>
                    <xdr:row>43</xdr:row>
                    <xdr:rowOff>142875</xdr:rowOff>
                  </from>
                  <to>
                    <xdr:col>5</xdr:col>
                    <xdr:colOff>28575</xdr:colOff>
                    <xdr:row>45</xdr:row>
                    <xdr:rowOff>28575</xdr:rowOff>
                  </to>
                </anchor>
              </controlPr>
            </control>
          </mc:Choice>
        </mc:AlternateContent>
        <mc:AlternateContent xmlns:mc="http://schemas.openxmlformats.org/markup-compatibility/2006">
          <mc:Choice Requires="x14">
            <control shapeId="793211" r:id="rId40" name="Check Box 1659">
              <controlPr locked="0" defaultSize="0" autoFill="0" autoLine="0" autoPict="0">
                <anchor moveWithCells="1">
                  <from>
                    <xdr:col>1</xdr:col>
                    <xdr:colOff>314325</xdr:colOff>
                    <xdr:row>44</xdr:row>
                    <xdr:rowOff>142875</xdr:rowOff>
                  </from>
                  <to>
                    <xdr:col>7</xdr:col>
                    <xdr:colOff>104775</xdr:colOff>
                    <xdr:row>46</xdr:row>
                    <xdr:rowOff>28575</xdr:rowOff>
                  </to>
                </anchor>
              </controlPr>
            </control>
          </mc:Choice>
        </mc:AlternateContent>
        <mc:AlternateContent xmlns:mc="http://schemas.openxmlformats.org/markup-compatibility/2006">
          <mc:Choice Requires="x14">
            <control shapeId="793212" r:id="rId41" name="Check Box 1660">
              <controlPr locked="0" defaultSize="0" autoFill="0" autoLine="0" autoPict="0">
                <anchor moveWithCells="1">
                  <from>
                    <xdr:col>1</xdr:col>
                    <xdr:colOff>314325</xdr:colOff>
                    <xdr:row>45</xdr:row>
                    <xdr:rowOff>142875</xdr:rowOff>
                  </from>
                  <to>
                    <xdr:col>8</xdr:col>
                    <xdr:colOff>371475</xdr:colOff>
                    <xdr:row>47</xdr:row>
                    <xdr:rowOff>28575</xdr:rowOff>
                  </to>
                </anchor>
              </controlPr>
            </control>
          </mc:Choice>
        </mc:AlternateContent>
        <mc:AlternateContent xmlns:mc="http://schemas.openxmlformats.org/markup-compatibility/2006">
          <mc:Choice Requires="x14">
            <control shapeId="1825988" r:id="rId42" name="Check Box 2244">
              <controlPr locked="0" defaultSize="0" autoFill="0" autoLine="0" autoPict="0">
                <anchor moveWithCells="1" sizeWithCells="1">
                  <from>
                    <xdr:col>1</xdr:col>
                    <xdr:colOff>47625</xdr:colOff>
                    <xdr:row>21</xdr:row>
                    <xdr:rowOff>152400</xdr:rowOff>
                  </from>
                  <to>
                    <xdr:col>2</xdr:col>
                    <xdr:colOff>180975</xdr:colOff>
                    <xdr:row>23</xdr:row>
                    <xdr:rowOff>38100</xdr:rowOff>
                  </to>
                </anchor>
              </controlPr>
            </control>
          </mc:Choice>
        </mc:AlternateContent>
        <mc:AlternateContent xmlns:mc="http://schemas.openxmlformats.org/markup-compatibility/2006">
          <mc:Choice Requires="x14">
            <control shapeId="1825989" r:id="rId43" name="Check Box 2245">
              <controlPr locked="0" defaultSize="0" autoFill="0" autoLine="0" autoPict="0">
                <anchor moveWithCells="1" sizeWithCells="1">
                  <from>
                    <xdr:col>2</xdr:col>
                    <xdr:colOff>152400</xdr:colOff>
                    <xdr:row>21</xdr:row>
                    <xdr:rowOff>152400</xdr:rowOff>
                  </from>
                  <to>
                    <xdr:col>3</xdr:col>
                    <xdr:colOff>209550</xdr:colOff>
                    <xdr:row>23</xdr:row>
                    <xdr:rowOff>38100</xdr:rowOff>
                  </to>
                </anchor>
              </controlPr>
            </control>
          </mc:Choice>
        </mc:AlternateContent>
        <mc:AlternateContent xmlns:mc="http://schemas.openxmlformats.org/markup-compatibility/2006">
          <mc:Choice Requires="x14">
            <control shapeId="1825990" r:id="rId44" name="Check Box 2246">
              <controlPr locked="0" defaultSize="0" autoFill="0" autoLine="0" autoPict="0">
                <anchor moveWithCells="1" sizeWithCells="1">
                  <from>
                    <xdr:col>3</xdr:col>
                    <xdr:colOff>257175</xdr:colOff>
                    <xdr:row>21</xdr:row>
                    <xdr:rowOff>142875</xdr:rowOff>
                  </from>
                  <to>
                    <xdr:col>4</xdr:col>
                    <xdr:colOff>304800</xdr:colOff>
                    <xdr:row>23</xdr:row>
                    <xdr:rowOff>28575</xdr:rowOff>
                  </to>
                </anchor>
              </controlPr>
            </control>
          </mc:Choice>
        </mc:AlternateContent>
        <mc:AlternateContent xmlns:mc="http://schemas.openxmlformats.org/markup-compatibility/2006">
          <mc:Choice Requires="x14">
            <control shapeId="1825992" r:id="rId45" name="Check Box 2248">
              <controlPr locked="0" defaultSize="0" autoFill="0" autoLine="0" autoPict="0">
                <anchor moveWithCells="1">
                  <from>
                    <xdr:col>7</xdr:col>
                    <xdr:colOff>66675</xdr:colOff>
                    <xdr:row>43</xdr:row>
                    <xdr:rowOff>104775</xdr:rowOff>
                  </from>
                  <to>
                    <xdr:col>11</xdr:col>
                    <xdr:colOff>28575</xdr:colOff>
                    <xdr:row>45</xdr:row>
                    <xdr:rowOff>0</xdr:rowOff>
                  </to>
                </anchor>
              </controlPr>
            </control>
          </mc:Choice>
        </mc:AlternateContent>
        <mc:AlternateContent xmlns:mc="http://schemas.openxmlformats.org/markup-compatibility/2006">
          <mc:Choice Requires="x14">
            <control shapeId="1825993" r:id="rId46" name="Check Box 2249">
              <controlPr locked="0" defaultSize="0" autoFill="0" autoLine="0" autoPict="0">
                <anchor moveWithCells="1">
                  <from>
                    <xdr:col>7</xdr:col>
                    <xdr:colOff>66675</xdr:colOff>
                    <xdr:row>44</xdr:row>
                    <xdr:rowOff>104775</xdr:rowOff>
                  </from>
                  <to>
                    <xdr:col>11</xdr:col>
                    <xdr:colOff>28575</xdr:colOff>
                    <xdr:row>45</xdr:row>
                    <xdr:rowOff>152400</xdr:rowOff>
                  </to>
                </anchor>
              </controlPr>
            </control>
          </mc:Choice>
        </mc:AlternateContent>
        <mc:AlternateContent xmlns:mc="http://schemas.openxmlformats.org/markup-compatibility/2006">
          <mc:Choice Requires="x14">
            <control shapeId="1825994" r:id="rId47" name="Check Box 2250">
              <controlPr locked="0" defaultSize="0" autoFill="0" autoLine="0" autoPict="0">
                <anchor moveWithCells="1">
                  <from>
                    <xdr:col>7</xdr:col>
                    <xdr:colOff>66675</xdr:colOff>
                    <xdr:row>45</xdr:row>
                    <xdr:rowOff>104775</xdr:rowOff>
                  </from>
                  <to>
                    <xdr:col>11</xdr:col>
                    <xdr:colOff>28575</xdr:colOff>
                    <xdr:row>47</xdr:row>
                    <xdr:rowOff>0</xdr:rowOff>
                  </to>
                </anchor>
              </controlPr>
            </control>
          </mc:Choice>
        </mc:AlternateContent>
        <mc:AlternateContent xmlns:mc="http://schemas.openxmlformats.org/markup-compatibility/2006">
          <mc:Choice Requires="x14">
            <control shapeId="1825995" r:id="rId48" name="Check Box 2251">
              <controlPr locked="0" defaultSize="0" autoFill="0" autoLine="0" autoPict="0">
                <anchor moveWithCells="1">
                  <from>
                    <xdr:col>11</xdr:col>
                    <xdr:colOff>295275</xdr:colOff>
                    <xdr:row>43</xdr:row>
                    <xdr:rowOff>66675</xdr:rowOff>
                  </from>
                  <to>
                    <xdr:col>18</xdr:col>
                    <xdr:colOff>66675</xdr:colOff>
                    <xdr:row>44</xdr:row>
                    <xdr:rowOff>142875</xdr:rowOff>
                  </to>
                </anchor>
              </controlPr>
            </control>
          </mc:Choice>
        </mc:AlternateContent>
        <mc:AlternateContent xmlns:mc="http://schemas.openxmlformats.org/markup-compatibility/2006">
          <mc:Choice Requires="x14">
            <control shapeId="1825996" r:id="rId49" name="Check Box 2252">
              <controlPr locked="0" defaultSize="0" autoFill="0" autoLine="0" autoPict="0">
                <anchor moveWithCells="1">
                  <from>
                    <xdr:col>11</xdr:col>
                    <xdr:colOff>295275</xdr:colOff>
                    <xdr:row>44</xdr:row>
                    <xdr:rowOff>66675</xdr:rowOff>
                  </from>
                  <to>
                    <xdr:col>17</xdr:col>
                    <xdr:colOff>266700</xdr:colOff>
                    <xdr:row>45</xdr:row>
                    <xdr:rowOff>114300</xdr:rowOff>
                  </to>
                </anchor>
              </controlPr>
            </control>
          </mc:Choice>
        </mc:AlternateContent>
        <mc:AlternateContent xmlns:mc="http://schemas.openxmlformats.org/markup-compatibility/2006">
          <mc:Choice Requires="x14">
            <control shapeId="1826065" r:id="rId50" name="Check Box 2321">
              <controlPr locked="0" defaultSize="0" autoFill="0" autoLine="0" autoPict="0">
                <anchor moveWithCells="1">
                  <from>
                    <xdr:col>1</xdr:col>
                    <xdr:colOff>47625</xdr:colOff>
                    <xdr:row>34</xdr:row>
                    <xdr:rowOff>0</xdr:rowOff>
                  </from>
                  <to>
                    <xdr:col>2</xdr:col>
                    <xdr:colOff>9525</xdr:colOff>
                    <xdr:row>36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indexed="11"/>
    <pageSetUpPr fitToPage="1"/>
  </sheetPr>
  <dimension ref="A1:P135"/>
  <sheetViews>
    <sheetView zoomScaleNormal="100" workbookViewId="0">
      <selection sqref="A1:M1"/>
    </sheetView>
  </sheetViews>
  <sheetFormatPr defaultRowHeight="12.75"/>
  <cols>
    <col min="1" max="1" width="4.5703125" style="847" customWidth="1"/>
    <col min="2" max="2" width="17.5703125" style="847" customWidth="1"/>
    <col min="3" max="4" width="8" style="847" customWidth="1"/>
    <col min="5" max="6" width="8.5703125" style="895" customWidth="1"/>
    <col min="7" max="7" width="12.5703125" style="847" customWidth="1"/>
    <col min="8" max="8" width="6.5703125" style="847" customWidth="1"/>
    <col min="9" max="9" width="12.5703125" style="896" customWidth="1"/>
    <col min="10" max="11" width="12.5703125" style="847" customWidth="1"/>
    <col min="12" max="13" width="3.5703125" style="847" customWidth="1"/>
    <col min="14" max="256" width="9.140625" style="847"/>
    <col min="257" max="257" width="4.5703125" style="847" customWidth="1"/>
    <col min="258" max="258" width="17.5703125" style="847" customWidth="1"/>
    <col min="259" max="260" width="8" style="847" customWidth="1"/>
    <col min="261" max="262" width="8.5703125" style="847" customWidth="1"/>
    <col min="263" max="263" width="12.5703125" style="847" customWidth="1"/>
    <col min="264" max="264" width="6.5703125" style="847" customWidth="1"/>
    <col min="265" max="267" width="12.5703125" style="847" customWidth="1"/>
    <col min="268" max="269" width="3.5703125" style="847" customWidth="1"/>
    <col min="270" max="512" width="9.140625" style="847"/>
    <col min="513" max="513" width="4.5703125" style="847" customWidth="1"/>
    <col min="514" max="514" width="17.5703125" style="847" customWidth="1"/>
    <col min="515" max="516" width="8" style="847" customWidth="1"/>
    <col min="517" max="518" width="8.5703125" style="847" customWidth="1"/>
    <col min="519" max="519" width="12.5703125" style="847" customWidth="1"/>
    <col min="520" max="520" width="6.5703125" style="847" customWidth="1"/>
    <col min="521" max="523" width="12.5703125" style="847" customWidth="1"/>
    <col min="524" max="525" width="3.5703125" style="847" customWidth="1"/>
    <col min="526" max="768" width="9.140625" style="847"/>
    <col min="769" max="769" width="4.5703125" style="847" customWidth="1"/>
    <col min="770" max="770" width="17.5703125" style="847" customWidth="1"/>
    <col min="771" max="772" width="8" style="847" customWidth="1"/>
    <col min="773" max="774" width="8.5703125" style="847" customWidth="1"/>
    <col min="775" max="775" width="12.5703125" style="847" customWidth="1"/>
    <col min="776" max="776" width="6.5703125" style="847" customWidth="1"/>
    <col min="777" max="779" width="12.5703125" style="847" customWidth="1"/>
    <col min="780" max="781" width="3.5703125" style="847" customWidth="1"/>
    <col min="782" max="1024" width="9.140625" style="847"/>
    <col min="1025" max="1025" width="4.5703125" style="847" customWidth="1"/>
    <col min="1026" max="1026" width="17.5703125" style="847" customWidth="1"/>
    <col min="1027" max="1028" width="8" style="847" customWidth="1"/>
    <col min="1029" max="1030" width="8.5703125" style="847" customWidth="1"/>
    <col min="1031" max="1031" width="12.5703125" style="847" customWidth="1"/>
    <col min="1032" max="1032" width="6.5703125" style="847" customWidth="1"/>
    <col min="1033" max="1035" width="12.5703125" style="847" customWidth="1"/>
    <col min="1036" max="1037" width="3.5703125" style="847" customWidth="1"/>
    <col min="1038" max="1280" width="9.140625" style="847"/>
    <col min="1281" max="1281" width="4.5703125" style="847" customWidth="1"/>
    <col min="1282" max="1282" width="17.5703125" style="847" customWidth="1"/>
    <col min="1283" max="1284" width="8" style="847" customWidth="1"/>
    <col min="1285" max="1286" width="8.5703125" style="847" customWidth="1"/>
    <col min="1287" max="1287" width="12.5703125" style="847" customWidth="1"/>
    <col min="1288" max="1288" width="6.5703125" style="847" customWidth="1"/>
    <col min="1289" max="1291" width="12.5703125" style="847" customWidth="1"/>
    <col min="1292" max="1293" width="3.5703125" style="847" customWidth="1"/>
    <col min="1294" max="1536" width="9.140625" style="847"/>
    <col min="1537" max="1537" width="4.5703125" style="847" customWidth="1"/>
    <col min="1538" max="1538" width="17.5703125" style="847" customWidth="1"/>
    <col min="1539" max="1540" width="8" style="847" customWidth="1"/>
    <col min="1541" max="1542" width="8.5703125" style="847" customWidth="1"/>
    <col min="1543" max="1543" width="12.5703125" style="847" customWidth="1"/>
    <col min="1544" max="1544" width="6.5703125" style="847" customWidth="1"/>
    <col min="1545" max="1547" width="12.5703125" style="847" customWidth="1"/>
    <col min="1548" max="1549" width="3.5703125" style="847" customWidth="1"/>
    <col min="1550" max="1792" width="9.140625" style="847"/>
    <col min="1793" max="1793" width="4.5703125" style="847" customWidth="1"/>
    <col min="1794" max="1794" width="17.5703125" style="847" customWidth="1"/>
    <col min="1795" max="1796" width="8" style="847" customWidth="1"/>
    <col min="1797" max="1798" width="8.5703125" style="847" customWidth="1"/>
    <col min="1799" max="1799" width="12.5703125" style="847" customWidth="1"/>
    <col min="1800" max="1800" width="6.5703125" style="847" customWidth="1"/>
    <col min="1801" max="1803" width="12.5703125" style="847" customWidth="1"/>
    <col min="1804" max="1805" width="3.5703125" style="847" customWidth="1"/>
    <col min="1806" max="2048" width="9.140625" style="847"/>
    <col min="2049" max="2049" width="4.5703125" style="847" customWidth="1"/>
    <col min="2050" max="2050" width="17.5703125" style="847" customWidth="1"/>
    <col min="2051" max="2052" width="8" style="847" customWidth="1"/>
    <col min="2053" max="2054" width="8.5703125" style="847" customWidth="1"/>
    <col min="2055" max="2055" width="12.5703125" style="847" customWidth="1"/>
    <col min="2056" max="2056" width="6.5703125" style="847" customWidth="1"/>
    <col min="2057" max="2059" width="12.5703125" style="847" customWidth="1"/>
    <col min="2060" max="2061" width="3.5703125" style="847" customWidth="1"/>
    <col min="2062" max="2304" width="9.140625" style="847"/>
    <col min="2305" max="2305" width="4.5703125" style="847" customWidth="1"/>
    <col min="2306" max="2306" width="17.5703125" style="847" customWidth="1"/>
    <col min="2307" max="2308" width="8" style="847" customWidth="1"/>
    <col min="2309" max="2310" width="8.5703125" style="847" customWidth="1"/>
    <col min="2311" max="2311" width="12.5703125" style="847" customWidth="1"/>
    <col min="2312" max="2312" width="6.5703125" style="847" customWidth="1"/>
    <col min="2313" max="2315" width="12.5703125" style="847" customWidth="1"/>
    <col min="2316" max="2317" width="3.5703125" style="847" customWidth="1"/>
    <col min="2318" max="2560" width="9.140625" style="847"/>
    <col min="2561" max="2561" width="4.5703125" style="847" customWidth="1"/>
    <col min="2562" max="2562" width="17.5703125" style="847" customWidth="1"/>
    <col min="2563" max="2564" width="8" style="847" customWidth="1"/>
    <col min="2565" max="2566" width="8.5703125" style="847" customWidth="1"/>
    <col min="2567" max="2567" width="12.5703125" style="847" customWidth="1"/>
    <col min="2568" max="2568" width="6.5703125" style="847" customWidth="1"/>
    <col min="2569" max="2571" width="12.5703125" style="847" customWidth="1"/>
    <col min="2572" max="2573" width="3.5703125" style="847" customWidth="1"/>
    <col min="2574" max="2816" width="9.140625" style="847"/>
    <col min="2817" max="2817" width="4.5703125" style="847" customWidth="1"/>
    <col min="2818" max="2818" width="17.5703125" style="847" customWidth="1"/>
    <col min="2819" max="2820" width="8" style="847" customWidth="1"/>
    <col min="2821" max="2822" width="8.5703125" style="847" customWidth="1"/>
    <col min="2823" max="2823" width="12.5703125" style="847" customWidth="1"/>
    <col min="2824" max="2824" width="6.5703125" style="847" customWidth="1"/>
    <col min="2825" max="2827" width="12.5703125" style="847" customWidth="1"/>
    <col min="2828" max="2829" width="3.5703125" style="847" customWidth="1"/>
    <col min="2830" max="3072" width="9.140625" style="847"/>
    <col min="3073" max="3073" width="4.5703125" style="847" customWidth="1"/>
    <col min="3074" max="3074" width="17.5703125" style="847" customWidth="1"/>
    <col min="3075" max="3076" width="8" style="847" customWidth="1"/>
    <col min="3077" max="3078" width="8.5703125" style="847" customWidth="1"/>
    <col min="3079" max="3079" width="12.5703125" style="847" customWidth="1"/>
    <col min="3080" max="3080" width="6.5703125" style="847" customWidth="1"/>
    <col min="3081" max="3083" width="12.5703125" style="847" customWidth="1"/>
    <col min="3084" max="3085" width="3.5703125" style="847" customWidth="1"/>
    <col min="3086" max="3328" width="9.140625" style="847"/>
    <col min="3329" max="3329" width="4.5703125" style="847" customWidth="1"/>
    <col min="3330" max="3330" width="17.5703125" style="847" customWidth="1"/>
    <col min="3331" max="3332" width="8" style="847" customWidth="1"/>
    <col min="3333" max="3334" width="8.5703125" style="847" customWidth="1"/>
    <col min="3335" max="3335" width="12.5703125" style="847" customWidth="1"/>
    <col min="3336" max="3336" width="6.5703125" style="847" customWidth="1"/>
    <col min="3337" max="3339" width="12.5703125" style="847" customWidth="1"/>
    <col min="3340" max="3341" width="3.5703125" style="847" customWidth="1"/>
    <col min="3342" max="3584" width="9.140625" style="847"/>
    <col min="3585" max="3585" width="4.5703125" style="847" customWidth="1"/>
    <col min="3586" max="3586" width="17.5703125" style="847" customWidth="1"/>
    <col min="3587" max="3588" width="8" style="847" customWidth="1"/>
    <col min="3589" max="3590" width="8.5703125" style="847" customWidth="1"/>
    <col min="3591" max="3591" width="12.5703125" style="847" customWidth="1"/>
    <col min="3592" max="3592" width="6.5703125" style="847" customWidth="1"/>
    <col min="3593" max="3595" width="12.5703125" style="847" customWidth="1"/>
    <col min="3596" max="3597" width="3.5703125" style="847" customWidth="1"/>
    <col min="3598" max="3840" width="9.140625" style="847"/>
    <col min="3841" max="3841" width="4.5703125" style="847" customWidth="1"/>
    <col min="3842" max="3842" width="17.5703125" style="847" customWidth="1"/>
    <col min="3843" max="3844" width="8" style="847" customWidth="1"/>
    <col min="3845" max="3846" width="8.5703125" style="847" customWidth="1"/>
    <col min="3847" max="3847" width="12.5703125" style="847" customWidth="1"/>
    <col min="3848" max="3848" width="6.5703125" style="847" customWidth="1"/>
    <col min="3849" max="3851" width="12.5703125" style="847" customWidth="1"/>
    <col min="3852" max="3853" width="3.5703125" style="847" customWidth="1"/>
    <col min="3854" max="4096" width="9.140625" style="847"/>
    <col min="4097" max="4097" width="4.5703125" style="847" customWidth="1"/>
    <col min="4098" max="4098" width="17.5703125" style="847" customWidth="1"/>
    <col min="4099" max="4100" width="8" style="847" customWidth="1"/>
    <col min="4101" max="4102" width="8.5703125" style="847" customWidth="1"/>
    <col min="4103" max="4103" width="12.5703125" style="847" customWidth="1"/>
    <col min="4104" max="4104" width="6.5703125" style="847" customWidth="1"/>
    <col min="4105" max="4107" width="12.5703125" style="847" customWidth="1"/>
    <col min="4108" max="4109" width="3.5703125" style="847" customWidth="1"/>
    <col min="4110" max="4352" width="9.140625" style="847"/>
    <col min="4353" max="4353" width="4.5703125" style="847" customWidth="1"/>
    <col min="4354" max="4354" width="17.5703125" style="847" customWidth="1"/>
    <col min="4355" max="4356" width="8" style="847" customWidth="1"/>
    <col min="4357" max="4358" width="8.5703125" style="847" customWidth="1"/>
    <col min="4359" max="4359" width="12.5703125" style="847" customWidth="1"/>
    <col min="4360" max="4360" width="6.5703125" style="847" customWidth="1"/>
    <col min="4361" max="4363" width="12.5703125" style="847" customWidth="1"/>
    <col min="4364" max="4365" width="3.5703125" style="847" customWidth="1"/>
    <col min="4366" max="4608" width="9.140625" style="847"/>
    <col min="4609" max="4609" width="4.5703125" style="847" customWidth="1"/>
    <col min="4610" max="4610" width="17.5703125" style="847" customWidth="1"/>
    <col min="4611" max="4612" width="8" style="847" customWidth="1"/>
    <col min="4613" max="4614" width="8.5703125" style="847" customWidth="1"/>
    <col min="4615" max="4615" width="12.5703125" style="847" customWidth="1"/>
    <col min="4616" max="4616" width="6.5703125" style="847" customWidth="1"/>
    <col min="4617" max="4619" width="12.5703125" style="847" customWidth="1"/>
    <col min="4620" max="4621" width="3.5703125" style="847" customWidth="1"/>
    <col min="4622" max="4864" width="9.140625" style="847"/>
    <col min="4865" max="4865" width="4.5703125" style="847" customWidth="1"/>
    <col min="4866" max="4866" width="17.5703125" style="847" customWidth="1"/>
    <col min="4867" max="4868" width="8" style="847" customWidth="1"/>
    <col min="4869" max="4870" width="8.5703125" style="847" customWidth="1"/>
    <col min="4871" max="4871" width="12.5703125" style="847" customWidth="1"/>
    <col min="4872" max="4872" width="6.5703125" style="847" customWidth="1"/>
    <col min="4873" max="4875" width="12.5703125" style="847" customWidth="1"/>
    <col min="4876" max="4877" width="3.5703125" style="847" customWidth="1"/>
    <col min="4878" max="5120" width="9.140625" style="847"/>
    <col min="5121" max="5121" width="4.5703125" style="847" customWidth="1"/>
    <col min="5122" max="5122" width="17.5703125" style="847" customWidth="1"/>
    <col min="5123" max="5124" width="8" style="847" customWidth="1"/>
    <col min="5125" max="5126" width="8.5703125" style="847" customWidth="1"/>
    <col min="5127" max="5127" width="12.5703125" style="847" customWidth="1"/>
    <col min="5128" max="5128" width="6.5703125" style="847" customWidth="1"/>
    <col min="5129" max="5131" width="12.5703125" style="847" customWidth="1"/>
    <col min="5132" max="5133" width="3.5703125" style="847" customWidth="1"/>
    <col min="5134" max="5376" width="9.140625" style="847"/>
    <col min="5377" max="5377" width="4.5703125" style="847" customWidth="1"/>
    <col min="5378" max="5378" width="17.5703125" style="847" customWidth="1"/>
    <col min="5379" max="5380" width="8" style="847" customWidth="1"/>
    <col min="5381" max="5382" width="8.5703125" style="847" customWidth="1"/>
    <col min="5383" max="5383" width="12.5703125" style="847" customWidth="1"/>
    <col min="5384" max="5384" width="6.5703125" style="847" customWidth="1"/>
    <col min="5385" max="5387" width="12.5703125" style="847" customWidth="1"/>
    <col min="5388" max="5389" width="3.5703125" style="847" customWidth="1"/>
    <col min="5390" max="5632" width="9.140625" style="847"/>
    <col min="5633" max="5633" width="4.5703125" style="847" customWidth="1"/>
    <col min="5634" max="5634" width="17.5703125" style="847" customWidth="1"/>
    <col min="5635" max="5636" width="8" style="847" customWidth="1"/>
    <col min="5637" max="5638" width="8.5703125" style="847" customWidth="1"/>
    <col min="5639" max="5639" width="12.5703125" style="847" customWidth="1"/>
    <col min="5640" max="5640" width="6.5703125" style="847" customWidth="1"/>
    <col min="5641" max="5643" width="12.5703125" style="847" customWidth="1"/>
    <col min="5644" max="5645" width="3.5703125" style="847" customWidth="1"/>
    <col min="5646" max="5888" width="9.140625" style="847"/>
    <col min="5889" max="5889" width="4.5703125" style="847" customWidth="1"/>
    <col min="5890" max="5890" width="17.5703125" style="847" customWidth="1"/>
    <col min="5891" max="5892" width="8" style="847" customWidth="1"/>
    <col min="5893" max="5894" width="8.5703125" style="847" customWidth="1"/>
    <col min="5895" max="5895" width="12.5703125" style="847" customWidth="1"/>
    <col min="5896" max="5896" width="6.5703125" style="847" customWidth="1"/>
    <col min="5897" max="5899" width="12.5703125" style="847" customWidth="1"/>
    <col min="5900" max="5901" width="3.5703125" style="847" customWidth="1"/>
    <col min="5902" max="6144" width="9.140625" style="847"/>
    <col min="6145" max="6145" width="4.5703125" style="847" customWidth="1"/>
    <col min="6146" max="6146" width="17.5703125" style="847" customWidth="1"/>
    <col min="6147" max="6148" width="8" style="847" customWidth="1"/>
    <col min="6149" max="6150" width="8.5703125" style="847" customWidth="1"/>
    <col min="6151" max="6151" width="12.5703125" style="847" customWidth="1"/>
    <col min="6152" max="6152" width="6.5703125" style="847" customWidth="1"/>
    <col min="6153" max="6155" width="12.5703125" style="847" customWidth="1"/>
    <col min="6156" max="6157" width="3.5703125" style="847" customWidth="1"/>
    <col min="6158" max="6400" width="9.140625" style="847"/>
    <col min="6401" max="6401" width="4.5703125" style="847" customWidth="1"/>
    <col min="6402" max="6402" width="17.5703125" style="847" customWidth="1"/>
    <col min="6403" max="6404" width="8" style="847" customWidth="1"/>
    <col min="6405" max="6406" width="8.5703125" style="847" customWidth="1"/>
    <col min="6407" max="6407" width="12.5703125" style="847" customWidth="1"/>
    <col min="6408" max="6408" width="6.5703125" style="847" customWidth="1"/>
    <col min="6409" max="6411" width="12.5703125" style="847" customWidth="1"/>
    <col min="6412" max="6413" width="3.5703125" style="847" customWidth="1"/>
    <col min="6414" max="6656" width="9.140625" style="847"/>
    <col min="6657" max="6657" width="4.5703125" style="847" customWidth="1"/>
    <col min="6658" max="6658" width="17.5703125" style="847" customWidth="1"/>
    <col min="6659" max="6660" width="8" style="847" customWidth="1"/>
    <col min="6661" max="6662" width="8.5703125" style="847" customWidth="1"/>
    <col min="6663" max="6663" width="12.5703125" style="847" customWidth="1"/>
    <col min="6664" max="6664" width="6.5703125" style="847" customWidth="1"/>
    <col min="6665" max="6667" width="12.5703125" style="847" customWidth="1"/>
    <col min="6668" max="6669" width="3.5703125" style="847" customWidth="1"/>
    <col min="6670" max="6912" width="9.140625" style="847"/>
    <col min="6913" max="6913" width="4.5703125" style="847" customWidth="1"/>
    <col min="6914" max="6914" width="17.5703125" style="847" customWidth="1"/>
    <col min="6915" max="6916" width="8" style="847" customWidth="1"/>
    <col min="6917" max="6918" width="8.5703125" style="847" customWidth="1"/>
    <col min="6919" max="6919" width="12.5703125" style="847" customWidth="1"/>
    <col min="6920" max="6920" width="6.5703125" style="847" customWidth="1"/>
    <col min="6921" max="6923" width="12.5703125" style="847" customWidth="1"/>
    <col min="6924" max="6925" width="3.5703125" style="847" customWidth="1"/>
    <col min="6926" max="7168" width="9.140625" style="847"/>
    <col min="7169" max="7169" width="4.5703125" style="847" customWidth="1"/>
    <col min="7170" max="7170" width="17.5703125" style="847" customWidth="1"/>
    <col min="7171" max="7172" width="8" style="847" customWidth="1"/>
    <col min="7173" max="7174" width="8.5703125" style="847" customWidth="1"/>
    <col min="7175" max="7175" width="12.5703125" style="847" customWidth="1"/>
    <col min="7176" max="7176" width="6.5703125" style="847" customWidth="1"/>
    <col min="7177" max="7179" width="12.5703125" style="847" customWidth="1"/>
    <col min="7180" max="7181" width="3.5703125" style="847" customWidth="1"/>
    <col min="7182" max="7424" width="9.140625" style="847"/>
    <col min="7425" max="7425" width="4.5703125" style="847" customWidth="1"/>
    <col min="7426" max="7426" width="17.5703125" style="847" customWidth="1"/>
    <col min="7427" max="7428" width="8" style="847" customWidth="1"/>
    <col min="7429" max="7430" width="8.5703125" style="847" customWidth="1"/>
    <col min="7431" max="7431" width="12.5703125" style="847" customWidth="1"/>
    <col min="7432" max="7432" width="6.5703125" style="847" customWidth="1"/>
    <col min="7433" max="7435" width="12.5703125" style="847" customWidth="1"/>
    <col min="7436" max="7437" width="3.5703125" style="847" customWidth="1"/>
    <col min="7438" max="7680" width="9.140625" style="847"/>
    <col min="7681" max="7681" width="4.5703125" style="847" customWidth="1"/>
    <col min="7682" max="7682" width="17.5703125" style="847" customWidth="1"/>
    <col min="7683" max="7684" width="8" style="847" customWidth="1"/>
    <col min="7685" max="7686" width="8.5703125" style="847" customWidth="1"/>
    <col min="7687" max="7687" width="12.5703125" style="847" customWidth="1"/>
    <col min="7688" max="7688" width="6.5703125" style="847" customWidth="1"/>
    <col min="7689" max="7691" width="12.5703125" style="847" customWidth="1"/>
    <col min="7692" max="7693" width="3.5703125" style="847" customWidth="1"/>
    <col min="7694" max="7936" width="9.140625" style="847"/>
    <col min="7937" max="7937" width="4.5703125" style="847" customWidth="1"/>
    <col min="7938" max="7938" width="17.5703125" style="847" customWidth="1"/>
    <col min="7939" max="7940" width="8" style="847" customWidth="1"/>
    <col min="7941" max="7942" width="8.5703125" style="847" customWidth="1"/>
    <col min="7943" max="7943" width="12.5703125" style="847" customWidth="1"/>
    <col min="7944" max="7944" width="6.5703125" style="847" customWidth="1"/>
    <col min="7945" max="7947" width="12.5703125" style="847" customWidth="1"/>
    <col min="7948" max="7949" width="3.5703125" style="847" customWidth="1"/>
    <col min="7950" max="8192" width="9.140625" style="847"/>
    <col min="8193" max="8193" width="4.5703125" style="847" customWidth="1"/>
    <col min="8194" max="8194" width="17.5703125" style="847" customWidth="1"/>
    <col min="8195" max="8196" width="8" style="847" customWidth="1"/>
    <col min="8197" max="8198" width="8.5703125" style="847" customWidth="1"/>
    <col min="8199" max="8199" width="12.5703125" style="847" customWidth="1"/>
    <col min="8200" max="8200" width="6.5703125" style="847" customWidth="1"/>
    <col min="8201" max="8203" width="12.5703125" style="847" customWidth="1"/>
    <col min="8204" max="8205" width="3.5703125" style="847" customWidth="1"/>
    <col min="8206" max="8448" width="9.140625" style="847"/>
    <col min="8449" max="8449" width="4.5703125" style="847" customWidth="1"/>
    <col min="8450" max="8450" width="17.5703125" style="847" customWidth="1"/>
    <col min="8451" max="8452" width="8" style="847" customWidth="1"/>
    <col min="8453" max="8454" width="8.5703125" style="847" customWidth="1"/>
    <col min="8455" max="8455" width="12.5703125" style="847" customWidth="1"/>
    <col min="8456" max="8456" width="6.5703125" style="847" customWidth="1"/>
    <col min="8457" max="8459" width="12.5703125" style="847" customWidth="1"/>
    <col min="8460" max="8461" width="3.5703125" style="847" customWidth="1"/>
    <col min="8462" max="8704" width="9.140625" style="847"/>
    <col min="8705" max="8705" width="4.5703125" style="847" customWidth="1"/>
    <col min="8706" max="8706" width="17.5703125" style="847" customWidth="1"/>
    <col min="8707" max="8708" width="8" style="847" customWidth="1"/>
    <col min="8709" max="8710" width="8.5703125" style="847" customWidth="1"/>
    <col min="8711" max="8711" width="12.5703125" style="847" customWidth="1"/>
    <col min="8712" max="8712" width="6.5703125" style="847" customWidth="1"/>
    <col min="8713" max="8715" width="12.5703125" style="847" customWidth="1"/>
    <col min="8716" max="8717" width="3.5703125" style="847" customWidth="1"/>
    <col min="8718" max="8960" width="9.140625" style="847"/>
    <col min="8961" max="8961" width="4.5703125" style="847" customWidth="1"/>
    <col min="8962" max="8962" width="17.5703125" style="847" customWidth="1"/>
    <col min="8963" max="8964" width="8" style="847" customWidth="1"/>
    <col min="8965" max="8966" width="8.5703125" style="847" customWidth="1"/>
    <col min="8967" max="8967" width="12.5703125" style="847" customWidth="1"/>
    <col min="8968" max="8968" width="6.5703125" style="847" customWidth="1"/>
    <col min="8969" max="8971" width="12.5703125" style="847" customWidth="1"/>
    <col min="8972" max="8973" width="3.5703125" style="847" customWidth="1"/>
    <col min="8974" max="9216" width="9.140625" style="847"/>
    <col min="9217" max="9217" width="4.5703125" style="847" customWidth="1"/>
    <col min="9218" max="9218" width="17.5703125" style="847" customWidth="1"/>
    <col min="9219" max="9220" width="8" style="847" customWidth="1"/>
    <col min="9221" max="9222" width="8.5703125" style="847" customWidth="1"/>
    <col min="9223" max="9223" width="12.5703125" style="847" customWidth="1"/>
    <col min="9224" max="9224" width="6.5703125" style="847" customWidth="1"/>
    <col min="9225" max="9227" width="12.5703125" style="847" customWidth="1"/>
    <col min="9228" max="9229" width="3.5703125" style="847" customWidth="1"/>
    <col min="9230" max="9472" width="9.140625" style="847"/>
    <col min="9473" max="9473" width="4.5703125" style="847" customWidth="1"/>
    <col min="9474" max="9474" width="17.5703125" style="847" customWidth="1"/>
    <col min="9475" max="9476" width="8" style="847" customWidth="1"/>
    <col min="9477" max="9478" width="8.5703125" style="847" customWidth="1"/>
    <col min="9479" max="9479" width="12.5703125" style="847" customWidth="1"/>
    <col min="9480" max="9480" width="6.5703125" style="847" customWidth="1"/>
    <col min="9481" max="9483" width="12.5703125" style="847" customWidth="1"/>
    <col min="9484" max="9485" width="3.5703125" style="847" customWidth="1"/>
    <col min="9486" max="9728" width="9.140625" style="847"/>
    <col min="9729" max="9729" width="4.5703125" style="847" customWidth="1"/>
    <col min="9730" max="9730" width="17.5703125" style="847" customWidth="1"/>
    <col min="9731" max="9732" width="8" style="847" customWidth="1"/>
    <col min="9733" max="9734" width="8.5703125" style="847" customWidth="1"/>
    <col min="9735" max="9735" width="12.5703125" style="847" customWidth="1"/>
    <col min="9736" max="9736" width="6.5703125" style="847" customWidth="1"/>
    <col min="9737" max="9739" width="12.5703125" style="847" customWidth="1"/>
    <col min="9740" max="9741" width="3.5703125" style="847" customWidth="1"/>
    <col min="9742" max="9984" width="9.140625" style="847"/>
    <col min="9985" max="9985" width="4.5703125" style="847" customWidth="1"/>
    <col min="9986" max="9986" width="17.5703125" style="847" customWidth="1"/>
    <col min="9987" max="9988" width="8" style="847" customWidth="1"/>
    <col min="9989" max="9990" width="8.5703125" style="847" customWidth="1"/>
    <col min="9991" max="9991" width="12.5703125" style="847" customWidth="1"/>
    <col min="9992" max="9992" width="6.5703125" style="847" customWidth="1"/>
    <col min="9993" max="9995" width="12.5703125" style="847" customWidth="1"/>
    <col min="9996" max="9997" width="3.5703125" style="847" customWidth="1"/>
    <col min="9998" max="10240" width="9.140625" style="847"/>
    <col min="10241" max="10241" width="4.5703125" style="847" customWidth="1"/>
    <col min="10242" max="10242" width="17.5703125" style="847" customWidth="1"/>
    <col min="10243" max="10244" width="8" style="847" customWidth="1"/>
    <col min="10245" max="10246" width="8.5703125" style="847" customWidth="1"/>
    <col min="10247" max="10247" width="12.5703125" style="847" customWidth="1"/>
    <col min="10248" max="10248" width="6.5703125" style="847" customWidth="1"/>
    <col min="10249" max="10251" width="12.5703125" style="847" customWidth="1"/>
    <col min="10252" max="10253" width="3.5703125" style="847" customWidth="1"/>
    <col min="10254" max="10496" width="9.140625" style="847"/>
    <col min="10497" max="10497" width="4.5703125" style="847" customWidth="1"/>
    <col min="10498" max="10498" width="17.5703125" style="847" customWidth="1"/>
    <col min="10499" max="10500" width="8" style="847" customWidth="1"/>
    <col min="10501" max="10502" width="8.5703125" style="847" customWidth="1"/>
    <col min="10503" max="10503" width="12.5703125" style="847" customWidth="1"/>
    <col min="10504" max="10504" width="6.5703125" style="847" customWidth="1"/>
    <col min="10505" max="10507" width="12.5703125" style="847" customWidth="1"/>
    <col min="10508" max="10509" width="3.5703125" style="847" customWidth="1"/>
    <col min="10510" max="10752" width="9.140625" style="847"/>
    <col min="10753" max="10753" width="4.5703125" style="847" customWidth="1"/>
    <col min="10754" max="10754" width="17.5703125" style="847" customWidth="1"/>
    <col min="10755" max="10756" width="8" style="847" customWidth="1"/>
    <col min="10757" max="10758" width="8.5703125" style="847" customWidth="1"/>
    <col min="10759" max="10759" width="12.5703125" style="847" customWidth="1"/>
    <col min="10760" max="10760" width="6.5703125" style="847" customWidth="1"/>
    <col min="10761" max="10763" width="12.5703125" style="847" customWidth="1"/>
    <col min="10764" max="10765" width="3.5703125" style="847" customWidth="1"/>
    <col min="10766" max="11008" width="9.140625" style="847"/>
    <col min="11009" max="11009" width="4.5703125" style="847" customWidth="1"/>
    <col min="11010" max="11010" width="17.5703125" style="847" customWidth="1"/>
    <col min="11011" max="11012" width="8" style="847" customWidth="1"/>
    <col min="11013" max="11014" width="8.5703125" style="847" customWidth="1"/>
    <col min="11015" max="11015" width="12.5703125" style="847" customWidth="1"/>
    <col min="11016" max="11016" width="6.5703125" style="847" customWidth="1"/>
    <col min="11017" max="11019" width="12.5703125" style="847" customWidth="1"/>
    <col min="11020" max="11021" width="3.5703125" style="847" customWidth="1"/>
    <col min="11022" max="11264" width="9.140625" style="847"/>
    <col min="11265" max="11265" width="4.5703125" style="847" customWidth="1"/>
    <col min="11266" max="11266" width="17.5703125" style="847" customWidth="1"/>
    <col min="11267" max="11268" width="8" style="847" customWidth="1"/>
    <col min="11269" max="11270" width="8.5703125" style="847" customWidth="1"/>
    <col min="11271" max="11271" width="12.5703125" style="847" customWidth="1"/>
    <col min="11272" max="11272" width="6.5703125" style="847" customWidth="1"/>
    <col min="11273" max="11275" width="12.5703125" style="847" customWidth="1"/>
    <col min="11276" max="11277" width="3.5703125" style="847" customWidth="1"/>
    <col min="11278" max="11520" width="9.140625" style="847"/>
    <col min="11521" max="11521" width="4.5703125" style="847" customWidth="1"/>
    <col min="11522" max="11522" width="17.5703125" style="847" customWidth="1"/>
    <col min="11523" max="11524" width="8" style="847" customWidth="1"/>
    <col min="11525" max="11526" width="8.5703125" style="847" customWidth="1"/>
    <col min="11527" max="11527" width="12.5703125" style="847" customWidth="1"/>
    <col min="11528" max="11528" width="6.5703125" style="847" customWidth="1"/>
    <col min="11529" max="11531" width="12.5703125" style="847" customWidth="1"/>
    <col min="11532" max="11533" width="3.5703125" style="847" customWidth="1"/>
    <col min="11534" max="11776" width="9.140625" style="847"/>
    <col min="11777" max="11777" width="4.5703125" style="847" customWidth="1"/>
    <col min="11778" max="11778" width="17.5703125" style="847" customWidth="1"/>
    <col min="11779" max="11780" width="8" style="847" customWidth="1"/>
    <col min="11781" max="11782" width="8.5703125" style="847" customWidth="1"/>
    <col min="11783" max="11783" width="12.5703125" style="847" customWidth="1"/>
    <col min="11784" max="11784" width="6.5703125" style="847" customWidth="1"/>
    <col min="11785" max="11787" width="12.5703125" style="847" customWidth="1"/>
    <col min="11788" max="11789" width="3.5703125" style="847" customWidth="1"/>
    <col min="11790" max="12032" width="9.140625" style="847"/>
    <col min="12033" max="12033" width="4.5703125" style="847" customWidth="1"/>
    <col min="12034" max="12034" width="17.5703125" style="847" customWidth="1"/>
    <col min="12035" max="12036" width="8" style="847" customWidth="1"/>
    <col min="12037" max="12038" width="8.5703125" style="847" customWidth="1"/>
    <col min="12039" max="12039" width="12.5703125" style="847" customWidth="1"/>
    <col min="12040" max="12040" width="6.5703125" style="847" customWidth="1"/>
    <col min="12041" max="12043" width="12.5703125" style="847" customWidth="1"/>
    <col min="12044" max="12045" width="3.5703125" style="847" customWidth="1"/>
    <col min="12046" max="12288" width="9.140625" style="847"/>
    <col min="12289" max="12289" width="4.5703125" style="847" customWidth="1"/>
    <col min="12290" max="12290" width="17.5703125" style="847" customWidth="1"/>
    <col min="12291" max="12292" width="8" style="847" customWidth="1"/>
    <col min="12293" max="12294" width="8.5703125" style="847" customWidth="1"/>
    <col min="12295" max="12295" width="12.5703125" style="847" customWidth="1"/>
    <col min="12296" max="12296" width="6.5703125" style="847" customWidth="1"/>
    <col min="12297" max="12299" width="12.5703125" style="847" customWidth="1"/>
    <col min="12300" max="12301" width="3.5703125" style="847" customWidth="1"/>
    <col min="12302" max="12544" width="9.140625" style="847"/>
    <col min="12545" max="12545" width="4.5703125" style="847" customWidth="1"/>
    <col min="12546" max="12546" width="17.5703125" style="847" customWidth="1"/>
    <col min="12547" max="12548" width="8" style="847" customWidth="1"/>
    <col min="12549" max="12550" width="8.5703125" style="847" customWidth="1"/>
    <col min="12551" max="12551" width="12.5703125" style="847" customWidth="1"/>
    <col min="12552" max="12552" width="6.5703125" style="847" customWidth="1"/>
    <col min="12553" max="12555" width="12.5703125" style="847" customWidth="1"/>
    <col min="12556" max="12557" width="3.5703125" style="847" customWidth="1"/>
    <col min="12558" max="12800" width="9.140625" style="847"/>
    <col min="12801" max="12801" width="4.5703125" style="847" customWidth="1"/>
    <col min="12802" max="12802" width="17.5703125" style="847" customWidth="1"/>
    <col min="12803" max="12804" width="8" style="847" customWidth="1"/>
    <col min="12805" max="12806" width="8.5703125" style="847" customWidth="1"/>
    <col min="12807" max="12807" width="12.5703125" style="847" customWidth="1"/>
    <col min="12808" max="12808" width="6.5703125" style="847" customWidth="1"/>
    <col min="12809" max="12811" width="12.5703125" style="847" customWidth="1"/>
    <col min="12812" max="12813" width="3.5703125" style="847" customWidth="1"/>
    <col min="12814" max="13056" width="9.140625" style="847"/>
    <col min="13057" max="13057" width="4.5703125" style="847" customWidth="1"/>
    <col min="13058" max="13058" width="17.5703125" style="847" customWidth="1"/>
    <col min="13059" max="13060" width="8" style="847" customWidth="1"/>
    <col min="13061" max="13062" width="8.5703125" style="847" customWidth="1"/>
    <col min="13063" max="13063" width="12.5703125" style="847" customWidth="1"/>
    <col min="13064" max="13064" width="6.5703125" style="847" customWidth="1"/>
    <col min="13065" max="13067" width="12.5703125" style="847" customWidth="1"/>
    <col min="13068" max="13069" width="3.5703125" style="847" customWidth="1"/>
    <col min="13070" max="13312" width="9.140625" style="847"/>
    <col min="13313" max="13313" width="4.5703125" style="847" customWidth="1"/>
    <col min="13314" max="13314" width="17.5703125" style="847" customWidth="1"/>
    <col min="13315" max="13316" width="8" style="847" customWidth="1"/>
    <col min="13317" max="13318" width="8.5703125" style="847" customWidth="1"/>
    <col min="13319" max="13319" width="12.5703125" style="847" customWidth="1"/>
    <col min="13320" max="13320" width="6.5703125" style="847" customWidth="1"/>
    <col min="13321" max="13323" width="12.5703125" style="847" customWidth="1"/>
    <col min="13324" max="13325" width="3.5703125" style="847" customWidth="1"/>
    <col min="13326" max="13568" width="9.140625" style="847"/>
    <col min="13569" max="13569" width="4.5703125" style="847" customWidth="1"/>
    <col min="13570" max="13570" width="17.5703125" style="847" customWidth="1"/>
    <col min="13571" max="13572" width="8" style="847" customWidth="1"/>
    <col min="13573" max="13574" width="8.5703125" style="847" customWidth="1"/>
    <col min="13575" max="13575" width="12.5703125" style="847" customWidth="1"/>
    <col min="13576" max="13576" width="6.5703125" style="847" customWidth="1"/>
    <col min="13577" max="13579" width="12.5703125" style="847" customWidth="1"/>
    <col min="13580" max="13581" width="3.5703125" style="847" customWidth="1"/>
    <col min="13582" max="13824" width="9.140625" style="847"/>
    <col min="13825" max="13825" width="4.5703125" style="847" customWidth="1"/>
    <col min="13826" max="13826" width="17.5703125" style="847" customWidth="1"/>
    <col min="13827" max="13828" width="8" style="847" customWidth="1"/>
    <col min="13829" max="13830" width="8.5703125" style="847" customWidth="1"/>
    <col min="13831" max="13831" width="12.5703125" style="847" customWidth="1"/>
    <col min="13832" max="13832" width="6.5703125" style="847" customWidth="1"/>
    <col min="13833" max="13835" width="12.5703125" style="847" customWidth="1"/>
    <col min="13836" max="13837" width="3.5703125" style="847" customWidth="1"/>
    <col min="13838" max="14080" width="9.140625" style="847"/>
    <col min="14081" max="14081" width="4.5703125" style="847" customWidth="1"/>
    <col min="14082" max="14082" width="17.5703125" style="847" customWidth="1"/>
    <col min="14083" max="14084" width="8" style="847" customWidth="1"/>
    <col min="14085" max="14086" width="8.5703125" style="847" customWidth="1"/>
    <col min="14087" max="14087" width="12.5703125" style="847" customWidth="1"/>
    <col min="14088" max="14088" width="6.5703125" style="847" customWidth="1"/>
    <col min="14089" max="14091" width="12.5703125" style="847" customWidth="1"/>
    <col min="14092" max="14093" width="3.5703125" style="847" customWidth="1"/>
    <col min="14094" max="14336" width="9.140625" style="847"/>
    <col min="14337" max="14337" width="4.5703125" style="847" customWidth="1"/>
    <col min="14338" max="14338" width="17.5703125" style="847" customWidth="1"/>
    <col min="14339" max="14340" width="8" style="847" customWidth="1"/>
    <col min="14341" max="14342" width="8.5703125" style="847" customWidth="1"/>
    <col min="14343" max="14343" width="12.5703125" style="847" customWidth="1"/>
    <col min="14344" max="14344" width="6.5703125" style="847" customWidth="1"/>
    <col min="14345" max="14347" width="12.5703125" style="847" customWidth="1"/>
    <col min="14348" max="14349" width="3.5703125" style="847" customWidth="1"/>
    <col min="14350" max="14592" width="9.140625" style="847"/>
    <col min="14593" max="14593" width="4.5703125" style="847" customWidth="1"/>
    <col min="14594" max="14594" width="17.5703125" style="847" customWidth="1"/>
    <col min="14595" max="14596" width="8" style="847" customWidth="1"/>
    <col min="14597" max="14598" width="8.5703125" style="847" customWidth="1"/>
    <col min="14599" max="14599" width="12.5703125" style="847" customWidth="1"/>
    <col min="14600" max="14600" width="6.5703125" style="847" customWidth="1"/>
    <col min="14601" max="14603" width="12.5703125" style="847" customWidth="1"/>
    <col min="14604" max="14605" width="3.5703125" style="847" customWidth="1"/>
    <col min="14606" max="14848" width="9.140625" style="847"/>
    <col min="14849" max="14849" width="4.5703125" style="847" customWidth="1"/>
    <col min="14850" max="14850" width="17.5703125" style="847" customWidth="1"/>
    <col min="14851" max="14852" width="8" style="847" customWidth="1"/>
    <col min="14853" max="14854" width="8.5703125" style="847" customWidth="1"/>
    <col min="14855" max="14855" width="12.5703125" style="847" customWidth="1"/>
    <col min="14856" max="14856" width="6.5703125" style="847" customWidth="1"/>
    <col min="14857" max="14859" width="12.5703125" style="847" customWidth="1"/>
    <col min="14860" max="14861" width="3.5703125" style="847" customWidth="1"/>
    <col min="14862" max="15104" width="9.140625" style="847"/>
    <col min="15105" max="15105" width="4.5703125" style="847" customWidth="1"/>
    <col min="15106" max="15106" width="17.5703125" style="847" customWidth="1"/>
    <col min="15107" max="15108" width="8" style="847" customWidth="1"/>
    <col min="15109" max="15110" width="8.5703125" style="847" customWidth="1"/>
    <col min="15111" max="15111" width="12.5703125" style="847" customWidth="1"/>
    <col min="15112" max="15112" width="6.5703125" style="847" customWidth="1"/>
    <col min="15113" max="15115" width="12.5703125" style="847" customWidth="1"/>
    <col min="15116" max="15117" width="3.5703125" style="847" customWidth="1"/>
    <col min="15118" max="15360" width="9.140625" style="847"/>
    <col min="15361" max="15361" width="4.5703125" style="847" customWidth="1"/>
    <col min="15362" max="15362" width="17.5703125" style="847" customWidth="1"/>
    <col min="15363" max="15364" width="8" style="847" customWidth="1"/>
    <col min="15365" max="15366" width="8.5703125" style="847" customWidth="1"/>
    <col min="15367" max="15367" width="12.5703125" style="847" customWidth="1"/>
    <col min="15368" max="15368" width="6.5703125" style="847" customWidth="1"/>
    <col min="15369" max="15371" width="12.5703125" style="847" customWidth="1"/>
    <col min="15372" max="15373" width="3.5703125" style="847" customWidth="1"/>
    <col min="15374" max="15616" width="9.140625" style="847"/>
    <col min="15617" max="15617" width="4.5703125" style="847" customWidth="1"/>
    <col min="15618" max="15618" width="17.5703125" style="847" customWidth="1"/>
    <col min="15619" max="15620" width="8" style="847" customWidth="1"/>
    <col min="15621" max="15622" width="8.5703125" style="847" customWidth="1"/>
    <col min="15623" max="15623" width="12.5703125" style="847" customWidth="1"/>
    <col min="15624" max="15624" width="6.5703125" style="847" customWidth="1"/>
    <col min="15625" max="15627" width="12.5703125" style="847" customWidth="1"/>
    <col min="15628" max="15629" width="3.5703125" style="847" customWidth="1"/>
    <col min="15630" max="15872" width="9.140625" style="847"/>
    <col min="15873" max="15873" width="4.5703125" style="847" customWidth="1"/>
    <col min="15874" max="15874" width="17.5703125" style="847" customWidth="1"/>
    <col min="15875" max="15876" width="8" style="847" customWidth="1"/>
    <col min="15877" max="15878" width="8.5703125" style="847" customWidth="1"/>
    <col min="15879" max="15879" width="12.5703125" style="847" customWidth="1"/>
    <col min="15880" max="15880" width="6.5703125" style="847" customWidth="1"/>
    <col min="15881" max="15883" width="12.5703125" style="847" customWidth="1"/>
    <col min="15884" max="15885" width="3.5703125" style="847" customWidth="1"/>
    <col min="15886" max="16128" width="9.140625" style="847"/>
    <col min="16129" max="16129" width="4.5703125" style="847" customWidth="1"/>
    <col min="16130" max="16130" width="17.5703125" style="847" customWidth="1"/>
    <col min="16131" max="16132" width="8" style="847" customWidth="1"/>
    <col min="16133" max="16134" width="8.5703125" style="847" customWidth="1"/>
    <col min="16135" max="16135" width="12.5703125" style="847" customWidth="1"/>
    <col min="16136" max="16136" width="6.5703125" style="847" customWidth="1"/>
    <col min="16137" max="16139" width="12.5703125" style="847" customWidth="1"/>
    <col min="16140" max="16141" width="3.5703125" style="847" customWidth="1"/>
    <col min="16142" max="16384" width="9.140625" style="847"/>
  </cols>
  <sheetData>
    <row r="1" spans="1:16" ht="57" customHeight="1" thickBot="1">
      <c r="A1" s="1060" t="s">
        <v>827</v>
      </c>
      <c r="B1" s="1061"/>
      <c r="C1" s="1061"/>
      <c r="D1" s="1061"/>
      <c r="E1" s="1061"/>
      <c r="F1" s="1061"/>
      <c r="G1" s="1061"/>
      <c r="H1" s="1061"/>
      <c r="I1" s="1061"/>
      <c r="J1" s="1061"/>
      <c r="K1" s="1061"/>
      <c r="L1" s="1061"/>
      <c r="M1" s="1062"/>
    </row>
    <row r="2" spans="1:16" ht="12" customHeight="1">
      <c r="A2" s="848" t="s">
        <v>104</v>
      </c>
      <c r="B2" s="849"/>
      <c r="C2" s="1063">
        <f>INTRO!D41</f>
        <v>0</v>
      </c>
      <c r="D2" s="1063"/>
      <c r="E2" s="1063"/>
      <c r="F2" s="1063"/>
      <c r="G2" s="1063"/>
      <c r="H2" s="1063"/>
      <c r="I2" s="850" t="s">
        <v>5</v>
      </c>
      <c r="J2" s="1064">
        <f>INTRO!D35</f>
        <v>0</v>
      </c>
      <c r="K2" s="1064"/>
      <c r="L2" s="1064"/>
      <c r="M2" s="1065"/>
      <c r="O2" s="851"/>
      <c r="P2" s="852"/>
    </row>
    <row r="3" spans="1:16" ht="13.5" thickBot="1">
      <c r="A3" s="853" t="s">
        <v>115</v>
      </c>
      <c r="B3" s="854"/>
      <c r="C3" s="1066">
        <f>INTRO!D42</f>
        <v>0</v>
      </c>
      <c r="D3" s="1066"/>
      <c r="E3" s="1066"/>
      <c r="F3" s="1066"/>
      <c r="G3" s="1066"/>
      <c r="H3" s="1066"/>
      <c r="I3" s="855" t="s">
        <v>106</v>
      </c>
      <c r="J3" s="1067">
        <f>INTRO!D34</f>
        <v>0</v>
      </c>
      <c r="K3" s="1067"/>
      <c r="L3" s="1067"/>
      <c r="M3" s="1068"/>
    </row>
    <row r="4" spans="1:16" ht="13.5" thickBot="1">
      <c r="A4" s="856"/>
      <c r="B4" s="857"/>
      <c r="C4" s="858"/>
      <c r="D4" s="858"/>
      <c r="E4" s="858"/>
      <c r="F4" s="858"/>
      <c r="G4" s="858"/>
      <c r="H4" s="858"/>
      <c r="I4" s="859"/>
      <c r="J4" s="860"/>
      <c r="K4" s="860"/>
      <c r="L4" s="860"/>
      <c r="M4" s="861"/>
    </row>
    <row r="5" spans="1:16" ht="12.75" customHeight="1">
      <c r="A5" s="1080" t="s">
        <v>105</v>
      </c>
      <c r="B5" s="1071"/>
      <c r="C5" s="1071"/>
      <c r="D5" s="862"/>
      <c r="E5" s="1069">
        <f>INTRO!D41</f>
        <v>0</v>
      </c>
      <c r="F5" s="1069"/>
      <c r="G5" s="1069"/>
      <c r="H5" s="1070"/>
      <c r="I5" s="1071" t="s">
        <v>759</v>
      </c>
      <c r="J5" s="1071"/>
      <c r="K5" s="1071"/>
      <c r="L5" s="1072">
        <f>INTRO!D36</f>
        <v>0</v>
      </c>
      <c r="M5" s="1073"/>
      <c r="O5" s="851"/>
      <c r="P5" s="852"/>
    </row>
    <row r="6" spans="1:16" ht="13.5" thickBot="1">
      <c r="A6" s="863" t="s">
        <v>4</v>
      </c>
      <c r="B6" s="1074"/>
      <c r="C6" s="1075"/>
      <c r="D6" s="1075"/>
      <c r="E6" s="1075"/>
      <c r="F6" s="1075"/>
      <c r="G6" s="1075"/>
      <c r="H6" s="1076"/>
      <c r="I6" s="1077"/>
      <c r="J6" s="1077"/>
      <c r="K6" s="1077"/>
      <c r="L6" s="1078"/>
      <c r="M6" s="1079"/>
    </row>
    <row r="7" spans="1:16" ht="13.5" thickBot="1">
      <c r="A7" s="864" t="s">
        <v>758</v>
      </c>
      <c r="B7" s="865"/>
      <c r="C7" s="865"/>
      <c r="D7" s="865"/>
      <c r="E7" s="865"/>
      <c r="F7" s="865"/>
      <c r="G7" s="865"/>
      <c r="H7" s="865"/>
      <c r="I7" s="866"/>
      <c r="J7" s="866"/>
      <c r="K7" s="866"/>
      <c r="L7" s="865"/>
      <c r="M7" s="867"/>
    </row>
    <row r="8" spans="1:16" ht="18.75" customHeight="1">
      <c r="A8" s="1056" t="s">
        <v>59</v>
      </c>
      <c r="B8" s="1058" t="s">
        <v>116</v>
      </c>
      <c r="C8" s="1097" t="s">
        <v>10</v>
      </c>
      <c r="D8" s="1097"/>
      <c r="E8" s="1097" t="s">
        <v>99</v>
      </c>
      <c r="F8" s="1097"/>
      <c r="G8" s="1058" t="s">
        <v>865</v>
      </c>
      <c r="H8" s="1098" t="s">
        <v>100</v>
      </c>
      <c r="I8" s="1100" t="s">
        <v>102</v>
      </c>
      <c r="J8" s="1101"/>
      <c r="K8" s="1102"/>
      <c r="L8" s="1058" t="s">
        <v>60</v>
      </c>
      <c r="M8" s="1087" t="s">
        <v>101</v>
      </c>
    </row>
    <row r="9" spans="1:16" s="872" customFormat="1" ht="13.5" thickBot="1">
      <c r="A9" s="1057"/>
      <c r="B9" s="1059"/>
      <c r="C9" s="868" t="s">
        <v>400</v>
      </c>
      <c r="D9" s="868" t="s">
        <v>533</v>
      </c>
      <c r="E9" s="869" t="s">
        <v>217</v>
      </c>
      <c r="F9" s="869" t="s">
        <v>218</v>
      </c>
      <c r="G9" s="1059"/>
      <c r="H9" s="1099"/>
      <c r="I9" s="870" t="s">
        <v>110</v>
      </c>
      <c r="J9" s="870" t="s">
        <v>111</v>
      </c>
      <c r="K9" s="871" t="s">
        <v>112</v>
      </c>
      <c r="L9" s="1059"/>
      <c r="M9" s="1088"/>
    </row>
    <row r="10" spans="1:16" s="881" customFormat="1" ht="15">
      <c r="A10" s="873">
        <v>1</v>
      </c>
      <c r="B10" s="874"/>
      <c r="C10" s="875"/>
      <c r="D10" s="875"/>
      <c r="E10" s="876">
        <f t="shared" ref="E10:E50" si="0">B10-C10</f>
        <v>0</v>
      </c>
      <c r="F10" s="876">
        <f t="shared" ref="F10:F50" si="1">B10+D10</f>
        <v>0</v>
      </c>
      <c r="G10" s="877"/>
      <c r="H10" s="878">
        <v>3</v>
      </c>
      <c r="I10" s="879"/>
      <c r="J10" s="879"/>
      <c r="K10" s="879"/>
      <c r="L10" s="878" t="s">
        <v>557</v>
      </c>
      <c r="M10" s="880"/>
    </row>
    <row r="11" spans="1:16" s="881" customFormat="1" ht="15">
      <c r="A11" s="873">
        <v>2</v>
      </c>
      <c r="B11" s="874"/>
      <c r="C11" s="875"/>
      <c r="D11" s="875"/>
      <c r="E11" s="876">
        <f t="shared" si="0"/>
        <v>0</v>
      </c>
      <c r="F11" s="876">
        <f t="shared" si="1"/>
        <v>0</v>
      </c>
      <c r="G11" s="877"/>
      <c r="H11" s="878">
        <v>3</v>
      </c>
      <c r="I11" s="879"/>
      <c r="J11" s="879"/>
      <c r="K11" s="879"/>
      <c r="L11" s="878" t="s">
        <v>557</v>
      </c>
      <c r="M11" s="880"/>
    </row>
    <row r="12" spans="1:16" s="881" customFormat="1" ht="15">
      <c r="A12" s="873">
        <v>3</v>
      </c>
      <c r="B12" s="874"/>
      <c r="C12" s="875"/>
      <c r="D12" s="875"/>
      <c r="E12" s="876">
        <f t="shared" si="0"/>
        <v>0</v>
      </c>
      <c r="F12" s="876">
        <f t="shared" si="1"/>
        <v>0</v>
      </c>
      <c r="G12" s="877"/>
      <c r="H12" s="878">
        <v>3</v>
      </c>
      <c r="I12" s="879"/>
      <c r="J12" s="879"/>
      <c r="K12" s="879"/>
      <c r="L12" s="878" t="s">
        <v>557</v>
      </c>
      <c r="M12" s="880"/>
    </row>
    <row r="13" spans="1:16" s="881" customFormat="1" ht="15">
      <c r="A13" s="873">
        <v>4</v>
      </c>
      <c r="B13" s="874"/>
      <c r="C13" s="875"/>
      <c r="D13" s="875"/>
      <c r="E13" s="876">
        <f t="shared" si="0"/>
        <v>0</v>
      </c>
      <c r="F13" s="876">
        <f t="shared" si="1"/>
        <v>0</v>
      </c>
      <c r="G13" s="877"/>
      <c r="H13" s="878">
        <v>3</v>
      </c>
      <c r="I13" s="879"/>
      <c r="J13" s="879"/>
      <c r="K13" s="879"/>
      <c r="L13" s="878" t="s">
        <v>557</v>
      </c>
      <c r="M13" s="880"/>
    </row>
    <row r="14" spans="1:16" s="881" customFormat="1" ht="15">
      <c r="A14" s="873">
        <v>5</v>
      </c>
      <c r="B14" s="874"/>
      <c r="C14" s="875"/>
      <c r="D14" s="875"/>
      <c r="E14" s="876">
        <f t="shared" si="0"/>
        <v>0</v>
      </c>
      <c r="F14" s="876">
        <f t="shared" si="1"/>
        <v>0</v>
      </c>
      <c r="G14" s="877"/>
      <c r="H14" s="878">
        <v>3</v>
      </c>
      <c r="I14" s="879"/>
      <c r="J14" s="879"/>
      <c r="K14" s="879"/>
      <c r="L14" s="878" t="s">
        <v>557</v>
      </c>
      <c r="M14" s="880"/>
    </row>
    <row r="15" spans="1:16" s="881" customFormat="1" ht="15">
      <c r="A15" s="873">
        <v>6</v>
      </c>
      <c r="B15" s="874"/>
      <c r="C15" s="875"/>
      <c r="D15" s="875"/>
      <c r="E15" s="876">
        <f t="shared" si="0"/>
        <v>0</v>
      </c>
      <c r="F15" s="876">
        <f t="shared" si="1"/>
        <v>0</v>
      </c>
      <c r="G15" s="877"/>
      <c r="H15" s="878">
        <v>3</v>
      </c>
      <c r="I15" s="879"/>
      <c r="J15" s="879"/>
      <c r="K15" s="879"/>
      <c r="L15" s="878" t="s">
        <v>557</v>
      </c>
      <c r="M15" s="880"/>
    </row>
    <row r="16" spans="1:16" s="881" customFormat="1" ht="15">
      <c r="A16" s="873">
        <v>7</v>
      </c>
      <c r="B16" s="874"/>
      <c r="C16" s="875"/>
      <c r="D16" s="875"/>
      <c r="E16" s="876">
        <f t="shared" si="0"/>
        <v>0</v>
      </c>
      <c r="F16" s="876">
        <f t="shared" si="1"/>
        <v>0</v>
      </c>
      <c r="G16" s="877"/>
      <c r="H16" s="878">
        <v>3</v>
      </c>
      <c r="I16" s="879"/>
      <c r="J16" s="879"/>
      <c r="K16" s="879"/>
      <c r="L16" s="878" t="s">
        <v>557</v>
      </c>
      <c r="M16" s="880"/>
    </row>
    <row r="17" spans="1:13" s="881" customFormat="1" ht="15">
      <c r="A17" s="873">
        <v>8</v>
      </c>
      <c r="B17" s="874"/>
      <c r="C17" s="875"/>
      <c r="D17" s="875"/>
      <c r="E17" s="876">
        <f t="shared" si="0"/>
        <v>0</v>
      </c>
      <c r="F17" s="876">
        <f t="shared" si="1"/>
        <v>0</v>
      </c>
      <c r="G17" s="877"/>
      <c r="H17" s="878">
        <v>3</v>
      </c>
      <c r="I17" s="879"/>
      <c r="J17" s="879"/>
      <c r="K17" s="879"/>
      <c r="L17" s="878" t="s">
        <v>557</v>
      </c>
      <c r="M17" s="880"/>
    </row>
    <row r="18" spans="1:13" s="881" customFormat="1" ht="15">
      <c r="A18" s="873">
        <v>9</v>
      </c>
      <c r="B18" s="874"/>
      <c r="C18" s="875"/>
      <c r="D18" s="875"/>
      <c r="E18" s="876">
        <f t="shared" si="0"/>
        <v>0</v>
      </c>
      <c r="F18" s="876">
        <f t="shared" si="1"/>
        <v>0</v>
      </c>
      <c r="G18" s="877"/>
      <c r="H18" s="878">
        <v>3</v>
      </c>
      <c r="I18" s="879"/>
      <c r="J18" s="879"/>
      <c r="K18" s="879"/>
      <c r="L18" s="878" t="s">
        <v>557</v>
      </c>
      <c r="M18" s="880"/>
    </row>
    <row r="19" spans="1:13" s="881" customFormat="1" ht="15">
      <c r="A19" s="873">
        <v>10</v>
      </c>
      <c r="B19" s="874"/>
      <c r="C19" s="875"/>
      <c r="D19" s="875"/>
      <c r="E19" s="876">
        <f t="shared" si="0"/>
        <v>0</v>
      </c>
      <c r="F19" s="876">
        <f t="shared" si="1"/>
        <v>0</v>
      </c>
      <c r="G19" s="877"/>
      <c r="H19" s="878">
        <v>3</v>
      </c>
      <c r="I19" s="879"/>
      <c r="J19" s="879"/>
      <c r="K19" s="879"/>
      <c r="L19" s="878" t="s">
        <v>557</v>
      </c>
      <c r="M19" s="880"/>
    </row>
    <row r="20" spans="1:13" s="881" customFormat="1" ht="15">
      <c r="A20" s="873">
        <v>11</v>
      </c>
      <c r="B20" s="874"/>
      <c r="C20" s="875"/>
      <c r="D20" s="875"/>
      <c r="E20" s="876">
        <f t="shared" si="0"/>
        <v>0</v>
      </c>
      <c r="F20" s="876">
        <f t="shared" si="1"/>
        <v>0</v>
      </c>
      <c r="G20" s="877"/>
      <c r="H20" s="878">
        <v>3</v>
      </c>
      <c r="I20" s="879"/>
      <c r="J20" s="879"/>
      <c r="K20" s="879"/>
      <c r="L20" s="878" t="s">
        <v>557</v>
      </c>
      <c r="M20" s="880"/>
    </row>
    <row r="21" spans="1:13" s="881" customFormat="1" ht="15">
      <c r="A21" s="873">
        <v>12</v>
      </c>
      <c r="B21" s="874"/>
      <c r="C21" s="875"/>
      <c r="D21" s="875"/>
      <c r="E21" s="876">
        <f t="shared" si="0"/>
        <v>0</v>
      </c>
      <c r="F21" s="876">
        <f t="shared" si="1"/>
        <v>0</v>
      </c>
      <c r="G21" s="877"/>
      <c r="H21" s="878">
        <v>3</v>
      </c>
      <c r="I21" s="879"/>
      <c r="J21" s="879"/>
      <c r="K21" s="879"/>
      <c r="L21" s="878" t="s">
        <v>557</v>
      </c>
      <c r="M21" s="880"/>
    </row>
    <row r="22" spans="1:13" s="881" customFormat="1" ht="15">
      <c r="A22" s="873">
        <v>13</v>
      </c>
      <c r="B22" s="874"/>
      <c r="C22" s="875"/>
      <c r="D22" s="875"/>
      <c r="E22" s="876">
        <f t="shared" si="0"/>
        <v>0</v>
      </c>
      <c r="F22" s="876">
        <f t="shared" si="1"/>
        <v>0</v>
      </c>
      <c r="G22" s="877"/>
      <c r="H22" s="878">
        <v>3</v>
      </c>
      <c r="I22" s="879"/>
      <c r="J22" s="879"/>
      <c r="K22" s="879"/>
      <c r="L22" s="878" t="s">
        <v>557</v>
      </c>
      <c r="M22" s="880"/>
    </row>
    <row r="23" spans="1:13" s="881" customFormat="1" ht="15">
      <c r="A23" s="873">
        <v>14</v>
      </c>
      <c r="B23" s="874"/>
      <c r="C23" s="875"/>
      <c r="D23" s="875"/>
      <c r="E23" s="876">
        <f t="shared" si="0"/>
        <v>0</v>
      </c>
      <c r="F23" s="876">
        <f t="shared" si="1"/>
        <v>0</v>
      </c>
      <c r="G23" s="877"/>
      <c r="H23" s="878">
        <v>3</v>
      </c>
      <c r="I23" s="879"/>
      <c r="J23" s="879"/>
      <c r="K23" s="879"/>
      <c r="L23" s="878" t="s">
        <v>557</v>
      </c>
      <c r="M23" s="880"/>
    </row>
    <row r="24" spans="1:13" s="881" customFormat="1" ht="15">
      <c r="A24" s="873">
        <v>15</v>
      </c>
      <c r="B24" s="874"/>
      <c r="C24" s="875"/>
      <c r="D24" s="875"/>
      <c r="E24" s="876">
        <f t="shared" si="0"/>
        <v>0</v>
      </c>
      <c r="F24" s="876">
        <f t="shared" si="1"/>
        <v>0</v>
      </c>
      <c r="G24" s="877"/>
      <c r="H24" s="878">
        <v>3</v>
      </c>
      <c r="I24" s="879"/>
      <c r="J24" s="879"/>
      <c r="K24" s="879"/>
      <c r="L24" s="878" t="s">
        <v>557</v>
      </c>
      <c r="M24" s="880"/>
    </row>
    <row r="25" spans="1:13" s="881" customFormat="1" ht="15">
      <c r="A25" s="873">
        <v>16</v>
      </c>
      <c r="B25" s="874"/>
      <c r="C25" s="875"/>
      <c r="D25" s="875"/>
      <c r="E25" s="876">
        <f t="shared" si="0"/>
        <v>0</v>
      </c>
      <c r="F25" s="876">
        <f t="shared" si="1"/>
        <v>0</v>
      </c>
      <c r="G25" s="882"/>
      <c r="H25" s="878">
        <v>3</v>
      </c>
      <c r="I25" s="879"/>
      <c r="J25" s="879"/>
      <c r="K25" s="879"/>
      <c r="L25" s="878" t="s">
        <v>557</v>
      </c>
      <c r="M25" s="880"/>
    </row>
    <row r="26" spans="1:13" s="881" customFormat="1" ht="15">
      <c r="A26" s="873">
        <v>17</v>
      </c>
      <c r="B26" s="874"/>
      <c r="C26" s="875"/>
      <c r="D26" s="875"/>
      <c r="E26" s="876">
        <f t="shared" si="0"/>
        <v>0</v>
      </c>
      <c r="F26" s="876">
        <f t="shared" si="1"/>
        <v>0</v>
      </c>
      <c r="G26" s="877"/>
      <c r="H26" s="878">
        <v>3</v>
      </c>
      <c r="I26" s="879"/>
      <c r="J26" s="879"/>
      <c r="K26" s="879"/>
      <c r="L26" s="878" t="s">
        <v>557</v>
      </c>
      <c r="M26" s="880"/>
    </row>
    <row r="27" spans="1:13" s="881" customFormat="1" ht="15">
      <c r="A27" s="873">
        <v>18</v>
      </c>
      <c r="B27" s="874"/>
      <c r="C27" s="875"/>
      <c r="D27" s="875"/>
      <c r="E27" s="876">
        <f>B27-C27</f>
        <v>0</v>
      </c>
      <c r="F27" s="876">
        <f>B27+D27</f>
        <v>0</v>
      </c>
      <c r="G27" s="877"/>
      <c r="H27" s="878">
        <v>3</v>
      </c>
      <c r="I27" s="879"/>
      <c r="J27" s="879"/>
      <c r="K27" s="879"/>
      <c r="L27" s="878" t="s">
        <v>557</v>
      </c>
      <c r="M27" s="880"/>
    </row>
    <row r="28" spans="1:13" s="881" customFormat="1" ht="15">
      <c r="A28" s="873">
        <v>19</v>
      </c>
      <c r="B28" s="874"/>
      <c r="C28" s="875"/>
      <c r="D28" s="875"/>
      <c r="E28" s="876">
        <f>B28-C28</f>
        <v>0</v>
      </c>
      <c r="F28" s="876">
        <f>B28+D28</f>
        <v>0</v>
      </c>
      <c r="G28" s="877"/>
      <c r="H28" s="878">
        <v>3</v>
      </c>
      <c r="I28" s="879"/>
      <c r="J28" s="879"/>
      <c r="K28" s="879"/>
      <c r="L28" s="878" t="s">
        <v>557</v>
      </c>
      <c r="M28" s="880"/>
    </row>
    <row r="29" spans="1:13" s="881" customFormat="1" ht="15">
      <c r="A29" s="873">
        <v>20</v>
      </c>
      <c r="B29" s="874"/>
      <c r="C29" s="875"/>
      <c r="D29" s="875"/>
      <c r="E29" s="876">
        <f t="shared" si="0"/>
        <v>0</v>
      </c>
      <c r="F29" s="876">
        <f t="shared" si="1"/>
        <v>0</v>
      </c>
      <c r="G29" s="877"/>
      <c r="H29" s="878">
        <v>3</v>
      </c>
      <c r="I29" s="879"/>
      <c r="J29" s="879"/>
      <c r="K29" s="879"/>
      <c r="L29" s="878" t="s">
        <v>557</v>
      </c>
      <c r="M29" s="880"/>
    </row>
    <row r="30" spans="1:13" s="881" customFormat="1" ht="15">
      <c r="A30" s="873">
        <v>21</v>
      </c>
      <c r="B30" s="874"/>
      <c r="C30" s="875"/>
      <c r="D30" s="875"/>
      <c r="E30" s="876">
        <f t="shared" si="0"/>
        <v>0</v>
      </c>
      <c r="F30" s="876">
        <f t="shared" si="1"/>
        <v>0</v>
      </c>
      <c r="G30" s="877"/>
      <c r="H30" s="878">
        <v>3</v>
      </c>
      <c r="I30" s="879"/>
      <c r="J30" s="879"/>
      <c r="K30" s="879"/>
      <c r="L30" s="878" t="s">
        <v>557</v>
      </c>
      <c r="M30" s="880"/>
    </row>
    <row r="31" spans="1:13" s="881" customFormat="1" ht="15">
      <c r="A31" s="873">
        <v>22</v>
      </c>
      <c r="B31" s="874"/>
      <c r="C31" s="875"/>
      <c r="D31" s="875"/>
      <c r="E31" s="876">
        <f>B31-C31</f>
        <v>0</v>
      </c>
      <c r="F31" s="876">
        <f>B31+D31</f>
        <v>0</v>
      </c>
      <c r="G31" s="877"/>
      <c r="H31" s="878">
        <v>3</v>
      </c>
      <c r="I31" s="879"/>
      <c r="J31" s="879"/>
      <c r="K31" s="879"/>
      <c r="L31" s="878" t="s">
        <v>557</v>
      </c>
      <c r="M31" s="880"/>
    </row>
    <row r="32" spans="1:13" s="881" customFormat="1" ht="15">
      <c r="A32" s="873">
        <v>23</v>
      </c>
      <c r="B32" s="874"/>
      <c r="C32" s="875"/>
      <c r="D32" s="875"/>
      <c r="E32" s="876">
        <f t="shared" si="0"/>
        <v>0</v>
      </c>
      <c r="F32" s="876">
        <f t="shared" si="1"/>
        <v>0</v>
      </c>
      <c r="G32" s="877"/>
      <c r="H32" s="878">
        <v>3</v>
      </c>
      <c r="I32" s="879"/>
      <c r="J32" s="879"/>
      <c r="K32" s="879"/>
      <c r="L32" s="878" t="s">
        <v>557</v>
      </c>
      <c r="M32" s="880"/>
    </row>
    <row r="33" spans="1:13" s="881" customFormat="1" ht="15">
      <c r="A33" s="873">
        <v>24</v>
      </c>
      <c r="B33" s="874"/>
      <c r="C33" s="875"/>
      <c r="D33" s="875"/>
      <c r="E33" s="876">
        <f t="shared" si="0"/>
        <v>0</v>
      </c>
      <c r="F33" s="876">
        <f t="shared" si="1"/>
        <v>0</v>
      </c>
      <c r="G33" s="882"/>
      <c r="H33" s="878">
        <v>3</v>
      </c>
      <c r="I33" s="879"/>
      <c r="J33" s="879"/>
      <c r="K33" s="879"/>
      <c r="L33" s="878" t="s">
        <v>557</v>
      </c>
      <c r="M33" s="880"/>
    </row>
    <row r="34" spans="1:13" s="881" customFormat="1" ht="15">
      <c r="A34" s="873">
        <v>25</v>
      </c>
      <c r="B34" s="874"/>
      <c r="C34" s="875"/>
      <c r="D34" s="883"/>
      <c r="E34" s="876">
        <f t="shared" si="0"/>
        <v>0</v>
      </c>
      <c r="F34" s="876">
        <f t="shared" si="1"/>
        <v>0</v>
      </c>
      <c r="G34" s="877"/>
      <c r="H34" s="878">
        <v>3</v>
      </c>
      <c r="I34" s="879"/>
      <c r="J34" s="879"/>
      <c r="K34" s="879"/>
      <c r="L34" s="878" t="s">
        <v>557</v>
      </c>
      <c r="M34" s="880"/>
    </row>
    <row r="35" spans="1:13" s="881" customFormat="1" ht="15">
      <c r="A35" s="873">
        <v>26</v>
      </c>
      <c r="B35" s="874"/>
      <c r="C35" s="875"/>
      <c r="D35" s="883"/>
      <c r="E35" s="876">
        <f>B35-C35</f>
        <v>0</v>
      </c>
      <c r="F35" s="876">
        <f>B35+D35</f>
        <v>0</v>
      </c>
      <c r="G35" s="877"/>
      <c r="H35" s="878">
        <v>3</v>
      </c>
      <c r="I35" s="879"/>
      <c r="J35" s="879"/>
      <c r="K35" s="879"/>
      <c r="L35" s="878" t="s">
        <v>557</v>
      </c>
      <c r="M35" s="880"/>
    </row>
    <row r="36" spans="1:13" s="881" customFormat="1" ht="15">
      <c r="A36" s="873">
        <v>27</v>
      </c>
      <c r="B36" s="874"/>
      <c r="C36" s="875"/>
      <c r="D36" s="883"/>
      <c r="E36" s="876">
        <f t="shared" si="0"/>
        <v>0</v>
      </c>
      <c r="F36" s="876">
        <f t="shared" si="1"/>
        <v>0</v>
      </c>
      <c r="G36" s="877"/>
      <c r="H36" s="878">
        <v>3</v>
      </c>
      <c r="I36" s="879"/>
      <c r="J36" s="879"/>
      <c r="K36" s="879"/>
      <c r="L36" s="878" t="s">
        <v>557</v>
      </c>
      <c r="M36" s="880"/>
    </row>
    <row r="37" spans="1:13" s="881" customFormat="1" ht="15">
      <c r="A37" s="873">
        <v>28</v>
      </c>
      <c r="B37" s="874"/>
      <c r="C37" s="875"/>
      <c r="D37" s="883"/>
      <c r="E37" s="876">
        <f>B37-C37</f>
        <v>0</v>
      </c>
      <c r="F37" s="876">
        <f>B37+D37</f>
        <v>0</v>
      </c>
      <c r="G37" s="877"/>
      <c r="H37" s="878">
        <v>3</v>
      </c>
      <c r="I37" s="879"/>
      <c r="J37" s="879"/>
      <c r="K37" s="879"/>
      <c r="L37" s="878" t="s">
        <v>557</v>
      </c>
      <c r="M37" s="880"/>
    </row>
    <row r="38" spans="1:13" s="881" customFormat="1" ht="15">
      <c r="A38" s="873">
        <v>29</v>
      </c>
      <c r="B38" s="874"/>
      <c r="C38" s="875"/>
      <c r="D38" s="883"/>
      <c r="E38" s="876">
        <f t="shared" si="0"/>
        <v>0</v>
      </c>
      <c r="F38" s="876">
        <f t="shared" si="1"/>
        <v>0</v>
      </c>
      <c r="G38" s="877"/>
      <c r="H38" s="878">
        <v>3</v>
      </c>
      <c r="I38" s="879"/>
      <c r="J38" s="879"/>
      <c r="K38" s="879"/>
      <c r="L38" s="878" t="s">
        <v>557</v>
      </c>
      <c r="M38" s="880"/>
    </row>
    <row r="39" spans="1:13" s="881" customFormat="1" ht="15">
      <c r="A39" s="873">
        <v>30</v>
      </c>
      <c r="B39" s="874"/>
      <c r="C39" s="875"/>
      <c r="D39" s="883"/>
      <c r="E39" s="876">
        <f t="shared" si="0"/>
        <v>0</v>
      </c>
      <c r="F39" s="876">
        <f t="shared" si="1"/>
        <v>0</v>
      </c>
      <c r="G39" s="877"/>
      <c r="H39" s="878">
        <v>3</v>
      </c>
      <c r="I39" s="879"/>
      <c r="J39" s="879"/>
      <c r="K39" s="879"/>
      <c r="L39" s="878" t="s">
        <v>557</v>
      </c>
      <c r="M39" s="880"/>
    </row>
    <row r="40" spans="1:13" s="881" customFormat="1" ht="15">
      <c r="A40" s="873">
        <v>31</v>
      </c>
      <c r="B40" s="884"/>
      <c r="C40" s="878"/>
      <c r="D40" s="885"/>
      <c r="E40" s="876">
        <f>B40-C40</f>
        <v>0</v>
      </c>
      <c r="F40" s="876">
        <f>B40+D40</f>
        <v>0</v>
      </c>
      <c r="G40" s="877"/>
      <c r="H40" s="878">
        <v>3</v>
      </c>
      <c r="I40" s="879"/>
      <c r="J40" s="879"/>
      <c r="K40" s="879"/>
      <c r="L40" s="878" t="s">
        <v>557</v>
      </c>
      <c r="M40" s="880"/>
    </row>
    <row r="41" spans="1:13" s="881" customFormat="1" ht="15">
      <c r="A41" s="873">
        <v>32</v>
      </c>
      <c r="B41" s="874"/>
      <c r="C41" s="875"/>
      <c r="D41" s="883"/>
      <c r="E41" s="876">
        <f t="shared" si="0"/>
        <v>0</v>
      </c>
      <c r="F41" s="876">
        <f t="shared" si="1"/>
        <v>0</v>
      </c>
      <c r="G41" s="877"/>
      <c r="H41" s="878">
        <v>3</v>
      </c>
      <c r="I41" s="879"/>
      <c r="J41" s="879"/>
      <c r="K41" s="879"/>
      <c r="L41" s="878" t="s">
        <v>557</v>
      </c>
      <c r="M41" s="880"/>
    </row>
    <row r="42" spans="1:13" s="881" customFormat="1" ht="15">
      <c r="A42" s="886">
        <v>33</v>
      </c>
      <c r="B42" s="884"/>
      <c r="C42" s="878"/>
      <c r="D42" s="885"/>
      <c r="E42" s="876">
        <f t="shared" si="0"/>
        <v>0</v>
      </c>
      <c r="F42" s="876">
        <f t="shared" si="1"/>
        <v>0</v>
      </c>
      <c r="G42" s="877"/>
      <c r="H42" s="878">
        <v>3</v>
      </c>
      <c r="I42" s="879"/>
      <c r="J42" s="879"/>
      <c r="K42" s="879"/>
      <c r="L42" s="878" t="s">
        <v>557</v>
      </c>
      <c r="M42" s="880"/>
    </row>
    <row r="43" spans="1:13" s="881" customFormat="1" ht="15">
      <c r="A43" s="886">
        <v>34</v>
      </c>
      <c r="B43" s="884"/>
      <c r="C43" s="878"/>
      <c r="D43" s="885"/>
      <c r="E43" s="876">
        <f t="shared" si="0"/>
        <v>0</v>
      </c>
      <c r="F43" s="876">
        <f t="shared" si="1"/>
        <v>0</v>
      </c>
      <c r="G43" s="877"/>
      <c r="H43" s="878">
        <v>3</v>
      </c>
      <c r="I43" s="879"/>
      <c r="J43" s="879"/>
      <c r="K43" s="879"/>
      <c r="L43" s="878" t="s">
        <v>557</v>
      </c>
      <c r="M43" s="880"/>
    </row>
    <row r="44" spans="1:13" s="881" customFormat="1" ht="15">
      <c r="A44" s="886">
        <v>35</v>
      </c>
      <c r="B44" s="884"/>
      <c r="C44" s="878"/>
      <c r="D44" s="885"/>
      <c r="E44" s="876">
        <f t="shared" si="0"/>
        <v>0</v>
      </c>
      <c r="F44" s="876">
        <f t="shared" si="1"/>
        <v>0</v>
      </c>
      <c r="G44" s="877"/>
      <c r="H44" s="878">
        <v>3</v>
      </c>
      <c r="I44" s="879"/>
      <c r="J44" s="879"/>
      <c r="K44" s="879"/>
      <c r="L44" s="878" t="s">
        <v>557</v>
      </c>
      <c r="M44" s="880"/>
    </row>
    <row r="45" spans="1:13" s="881" customFormat="1" ht="15">
      <c r="A45" s="886">
        <v>36</v>
      </c>
      <c r="B45" s="874"/>
      <c r="C45" s="875"/>
      <c r="D45" s="875"/>
      <c r="E45" s="876">
        <f>B45-C45</f>
        <v>0</v>
      </c>
      <c r="F45" s="876">
        <f>B45+D45</f>
        <v>0</v>
      </c>
      <c r="G45" s="877"/>
      <c r="H45" s="878">
        <v>3</v>
      </c>
      <c r="I45" s="879"/>
      <c r="J45" s="879"/>
      <c r="K45" s="879"/>
      <c r="L45" s="878" t="s">
        <v>557</v>
      </c>
      <c r="M45" s="880"/>
    </row>
    <row r="46" spans="1:13" s="881" customFormat="1" ht="15">
      <c r="A46" s="873">
        <v>37</v>
      </c>
      <c r="B46" s="874"/>
      <c r="C46" s="875"/>
      <c r="D46" s="883"/>
      <c r="E46" s="876">
        <f t="shared" si="0"/>
        <v>0</v>
      </c>
      <c r="F46" s="876">
        <f t="shared" si="1"/>
        <v>0</v>
      </c>
      <c r="G46" s="877"/>
      <c r="H46" s="878">
        <v>3</v>
      </c>
      <c r="I46" s="879"/>
      <c r="J46" s="879"/>
      <c r="K46" s="879"/>
      <c r="L46" s="878" t="s">
        <v>557</v>
      </c>
      <c r="M46" s="880"/>
    </row>
    <row r="47" spans="1:13" s="881" customFormat="1" ht="15">
      <c r="A47" s="873">
        <v>38</v>
      </c>
      <c r="B47" s="874"/>
      <c r="C47" s="875"/>
      <c r="D47" s="883"/>
      <c r="E47" s="876">
        <f>B47-C47</f>
        <v>0</v>
      </c>
      <c r="F47" s="876">
        <f>B47+D47</f>
        <v>0</v>
      </c>
      <c r="G47" s="877"/>
      <c r="H47" s="878">
        <v>3</v>
      </c>
      <c r="I47" s="879"/>
      <c r="J47" s="879"/>
      <c r="K47" s="879"/>
      <c r="L47" s="878" t="s">
        <v>557</v>
      </c>
      <c r="M47" s="880"/>
    </row>
    <row r="48" spans="1:13" s="881" customFormat="1" ht="15">
      <c r="A48" s="873">
        <v>39</v>
      </c>
      <c r="B48" s="874"/>
      <c r="C48" s="875"/>
      <c r="D48" s="883"/>
      <c r="E48" s="876">
        <f>B48-C48</f>
        <v>0</v>
      </c>
      <c r="F48" s="876">
        <f>B48+D48</f>
        <v>0</v>
      </c>
      <c r="G48" s="877"/>
      <c r="H48" s="878">
        <v>3</v>
      </c>
      <c r="I48" s="879"/>
      <c r="J48" s="879"/>
      <c r="K48" s="879"/>
      <c r="L48" s="878" t="s">
        <v>557</v>
      </c>
      <c r="M48" s="880"/>
    </row>
    <row r="49" spans="1:13" s="881" customFormat="1" ht="15">
      <c r="A49" s="886">
        <v>40</v>
      </c>
      <c r="B49" s="884"/>
      <c r="C49" s="878"/>
      <c r="D49" s="885"/>
      <c r="E49" s="876">
        <f t="shared" si="0"/>
        <v>0</v>
      </c>
      <c r="F49" s="876">
        <f t="shared" si="1"/>
        <v>0</v>
      </c>
      <c r="G49" s="877"/>
      <c r="H49" s="878">
        <v>3</v>
      </c>
      <c r="I49" s="879"/>
      <c r="J49" s="879"/>
      <c r="K49" s="879"/>
      <c r="L49" s="878" t="s">
        <v>557</v>
      </c>
      <c r="M49" s="880"/>
    </row>
    <row r="50" spans="1:13" s="881" customFormat="1" ht="15">
      <c r="A50" s="886">
        <v>41</v>
      </c>
      <c r="B50" s="884"/>
      <c r="C50" s="878"/>
      <c r="D50" s="885"/>
      <c r="E50" s="876">
        <f t="shared" si="0"/>
        <v>0</v>
      </c>
      <c r="F50" s="876">
        <f t="shared" si="1"/>
        <v>0</v>
      </c>
      <c r="G50" s="877"/>
      <c r="H50" s="878">
        <v>3</v>
      </c>
      <c r="I50" s="879"/>
      <c r="J50" s="879"/>
      <c r="K50" s="879"/>
      <c r="L50" s="878" t="s">
        <v>557</v>
      </c>
      <c r="M50" s="880"/>
    </row>
    <row r="51" spans="1:13" s="881" customFormat="1" ht="15.75" thickBot="1">
      <c r="A51" s="886"/>
      <c r="B51" s="884"/>
      <c r="C51" s="878"/>
      <c r="D51" s="878"/>
      <c r="E51" s="876"/>
      <c r="F51" s="876"/>
      <c r="G51" s="877"/>
      <c r="H51" s="878"/>
      <c r="I51" s="879"/>
      <c r="J51" s="879"/>
      <c r="K51" s="879"/>
      <c r="L51" s="878"/>
      <c r="M51" s="880"/>
    </row>
    <row r="52" spans="1:13" s="881" customFormat="1" ht="15.75" thickBot="1">
      <c r="A52" s="1089" t="s">
        <v>866</v>
      </c>
      <c r="B52" s="1089"/>
      <c r="C52" s="1089"/>
      <c r="D52" s="1090"/>
      <c r="E52" s="1091" t="s">
        <v>107</v>
      </c>
      <c r="F52" s="1092"/>
      <c r="G52" s="1092"/>
      <c r="H52" s="1092"/>
      <c r="I52" s="1092"/>
      <c r="J52" s="1092"/>
      <c r="K52" s="1092"/>
      <c r="L52" s="1093"/>
      <c r="M52" s="887"/>
    </row>
    <row r="53" spans="1:13" s="881" customFormat="1" ht="15">
      <c r="A53" s="847"/>
      <c r="B53" s="847"/>
      <c r="C53" s="847"/>
      <c r="D53" s="847"/>
      <c r="E53" s="847"/>
      <c r="F53" s="847"/>
      <c r="G53" s="847"/>
      <c r="H53" s="847"/>
      <c r="I53" s="847"/>
      <c r="J53" s="847"/>
      <c r="K53" s="847"/>
      <c r="L53" s="847"/>
      <c r="M53" s="847"/>
    </row>
    <row r="54" spans="1:13" s="881" customFormat="1" ht="15">
      <c r="A54" s="847"/>
      <c r="B54" s="1094" t="s">
        <v>113</v>
      </c>
      <c r="C54" s="1095"/>
      <c r="D54" s="888"/>
      <c r="E54" s="1095" t="s">
        <v>2</v>
      </c>
      <c r="F54" s="1095"/>
      <c r="G54" s="1095"/>
      <c r="H54" s="1095" t="s">
        <v>61</v>
      </c>
      <c r="I54" s="1095"/>
      <c r="J54" s="1095"/>
      <c r="K54" s="1095" t="s">
        <v>3</v>
      </c>
      <c r="L54" s="1096"/>
      <c r="M54" s="847"/>
    </row>
    <row r="55" spans="1:13" s="881" customFormat="1" ht="15">
      <c r="A55" s="847"/>
      <c r="B55" s="1081"/>
      <c r="C55" s="1082"/>
      <c r="D55" s="889"/>
      <c r="E55" s="1083"/>
      <c r="F55" s="1084"/>
      <c r="G55" s="1084"/>
      <c r="H55" s="1084" t="s">
        <v>867</v>
      </c>
      <c r="I55" s="1084"/>
      <c r="J55" s="1084"/>
      <c r="K55" s="1085"/>
      <c r="L55" s="1086"/>
      <c r="M55" s="847"/>
    </row>
    <row r="56" spans="1:13" s="881" customFormat="1" ht="15">
      <c r="A56" s="890"/>
      <c r="B56" s="890"/>
      <c r="C56" s="891"/>
      <c r="D56" s="891"/>
      <c r="E56" s="892"/>
      <c r="F56" s="892"/>
      <c r="G56" s="893"/>
      <c r="H56" s="890"/>
      <c r="I56" s="894"/>
      <c r="J56" s="890"/>
      <c r="K56" s="890"/>
      <c r="L56" s="890"/>
      <c r="M56" s="893"/>
    </row>
    <row r="57" spans="1:13" s="881" customFormat="1" ht="15">
      <c r="A57" s="847"/>
      <c r="B57" s="847"/>
      <c r="C57" s="847"/>
      <c r="D57" s="847"/>
      <c r="E57" s="895"/>
      <c r="F57" s="895"/>
      <c r="G57" s="847"/>
      <c r="H57" s="847"/>
      <c r="I57" s="896"/>
      <c r="J57" s="847"/>
      <c r="K57" s="847"/>
      <c r="L57" s="847"/>
      <c r="M57" s="847"/>
    </row>
    <row r="58" spans="1:13" s="881" customFormat="1" ht="15">
      <c r="A58" s="847"/>
      <c r="B58" s="847"/>
      <c r="C58" s="847"/>
      <c r="D58" s="847"/>
      <c r="E58" s="895"/>
      <c r="F58" s="895"/>
      <c r="G58" s="847"/>
      <c r="H58" s="847"/>
      <c r="I58" s="896"/>
      <c r="J58" s="847"/>
      <c r="K58" s="847"/>
      <c r="L58" s="847"/>
      <c r="M58" s="847"/>
    </row>
    <row r="59" spans="1:13" s="881" customFormat="1" ht="15">
      <c r="A59" s="847"/>
      <c r="B59" s="847"/>
      <c r="C59" s="847"/>
      <c r="D59" s="847"/>
      <c r="E59" s="895"/>
      <c r="F59" s="895"/>
      <c r="G59" s="847"/>
      <c r="H59" s="847"/>
      <c r="I59" s="896"/>
      <c r="J59" s="847"/>
      <c r="K59" s="847"/>
      <c r="L59" s="847"/>
      <c r="M59" s="847"/>
    </row>
    <row r="60" spans="1:13" s="881" customFormat="1" ht="15">
      <c r="A60" s="847"/>
      <c r="B60" s="847"/>
      <c r="C60" s="847"/>
      <c r="D60" s="847"/>
      <c r="E60" s="895"/>
      <c r="F60" s="895"/>
      <c r="G60" s="847"/>
      <c r="H60" s="847"/>
      <c r="I60" s="896"/>
      <c r="J60" s="847"/>
      <c r="K60" s="847"/>
      <c r="L60" s="847"/>
      <c r="M60" s="847"/>
    </row>
    <row r="61" spans="1:13" s="881" customFormat="1" ht="15">
      <c r="A61" s="847"/>
      <c r="B61" s="847"/>
      <c r="C61" s="847"/>
      <c r="D61" s="847"/>
      <c r="E61" s="895"/>
      <c r="F61" s="895"/>
      <c r="G61" s="847"/>
      <c r="H61" s="847"/>
      <c r="I61" s="896"/>
      <c r="J61" s="847"/>
      <c r="K61" s="847"/>
      <c r="L61" s="847"/>
      <c r="M61" s="847"/>
    </row>
    <row r="62" spans="1:13" s="881" customFormat="1" ht="15">
      <c r="A62" s="847"/>
      <c r="B62" s="847"/>
      <c r="C62" s="847"/>
      <c r="D62" s="847"/>
      <c r="E62" s="895"/>
      <c r="F62" s="895"/>
      <c r="G62" s="847"/>
      <c r="H62" s="847"/>
      <c r="I62" s="896"/>
      <c r="J62" s="847"/>
      <c r="K62" s="847"/>
      <c r="L62" s="847"/>
      <c r="M62" s="847"/>
    </row>
    <row r="63" spans="1:13" s="881" customFormat="1" ht="15">
      <c r="A63" s="847"/>
      <c r="B63" s="847"/>
      <c r="C63" s="847"/>
      <c r="D63" s="847"/>
      <c r="E63" s="895"/>
      <c r="F63" s="895"/>
      <c r="G63" s="847"/>
      <c r="H63" s="847"/>
      <c r="I63" s="896"/>
      <c r="J63" s="847"/>
      <c r="K63" s="847"/>
      <c r="L63" s="847"/>
      <c r="M63" s="847"/>
    </row>
    <row r="64" spans="1:13" s="881" customFormat="1" ht="15">
      <c r="A64" s="847"/>
      <c r="B64" s="847"/>
      <c r="C64" s="847"/>
      <c r="D64" s="847"/>
      <c r="E64" s="895"/>
      <c r="F64" s="895"/>
      <c r="G64" s="847"/>
      <c r="H64" s="847"/>
      <c r="I64" s="896"/>
      <c r="J64" s="847"/>
      <c r="K64" s="847"/>
      <c r="L64" s="847"/>
      <c r="M64" s="847"/>
    </row>
    <row r="65" spans="1:13" s="881" customFormat="1" ht="15">
      <c r="A65" s="847"/>
      <c r="B65" s="847"/>
      <c r="C65" s="847"/>
      <c r="D65" s="847"/>
      <c r="E65" s="895"/>
      <c r="F65" s="895"/>
      <c r="G65" s="847"/>
      <c r="H65" s="847"/>
      <c r="I65" s="896"/>
      <c r="J65" s="847"/>
      <c r="K65" s="847"/>
      <c r="L65" s="847"/>
      <c r="M65" s="847"/>
    </row>
    <row r="66" spans="1:13" s="881" customFormat="1" ht="15">
      <c r="A66" s="847"/>
      <c r="B66" s="847"/>
      <c r="C66" s="847"/>
      <c r="D66" s="847"/>
      <c r="E66" s="895"/>
      <c r="F66" s="895"/>
      <c r="G66" s="847"/>
      <c r="H66" s="847"/>
      <c r="I66" s="896"/>
      <c r="J66" s="847"/>
      <c r="K66" s="847"/>
      <c r="L66" s="847"/>
      <c r="M66" s="847"/>
    </row>
    <row r="67" spans="1:13" s="881" customFormat="1" ht="15">
      <c r="A67" s="847"/>
      <c r="B67" s="847"/>
      <c r="C67" s="847"/>
      <c r="D67" s="847"/>
      <c r="E67" s="895"/>
      <c r="F67" s="895"/>
      <c r="G67" s="847"/>
      <c r="H67" s="847"/>
      <c r="I67" s="896"/>
      <c r="J67" s="847"/>
      <c r="K67" s="847"/>
      <c r="L67" s="847"/>
      <c r="M67" s="847"/>
    </row>
    <row r="68" spans="1:13" s="881" customFormat="1" ht="15">
      <c r="A68" s="847"/>
      <c r="B68" s="847"/>
      <c r="C68" s="847"/>
      <c r="D68" s="847"/>
      <c r="E68" s="895"/>
      <c r="F68" s="895"/>
      <c r="G68" s="847"/>
      <c r="H68" s="847"/>
      <c r="I68" s="896"/>
      <c r="J68" s="847"/>
      <c r="K68" s="847"/>
      <c r="L68" s="847"/>
      <c r="M68" s="847"/>
    </row>
    <row r="69" spans="1:13" s="881" customFormat="1" ht="15">
      <c r="A69" s="847"/>
      <c r="B69" s="847"/>
      <c r="C69" s="847"/>
      <c r="D69" s="847"/>
      <c r="E69" s="895"/>
      <c r="F69" s="895"/>
      <c r="G69" s="847"/>
      <c r="H69" s="847"/>
      <c r="I69" s="896"/>
      <c r="J69" s="847"/>
      <c r="K69" s="847"/>
      <c r="L69" s="847"/>
      <c r="M69" s="847"/>
    </row>
    <row r="70" spans="1:13" s="881" customFormat="1" ht="15">
      <c r="A70" s="847"/>
      <c r="B70" s="847"/>
      <c r="C70" s="847"/>
      <c r="D70" s="847"/>
      <c r="E70" s="895"/>
      <c r="F70" s="895"/>
      <c r="G70" s="847"/>
      <c r="H70" s="847"/>
      <c r="I70" s="896"/>
      <c r="J70" s="847"/>
      <c r="K70" s="847"/>
      <c r="L70" s="847"/>
      <c r="M70" s="847"/>
    </row>
    <row r="71" spans="1:13" s="881" customFormat="1" ht="15">
      <c r="A71" s="847"/>
      <c r="B71" s="847"/>
      <c r="C71" s="847"/>
      <c r="D71" s="847"/>
      <c r="E71" s="895"/>
      <c r="F71" s="895"/>
      <c r="G71" s="847"/>
      <c r="H71" s="847"/>
      <c r="I71" s="896"/>
      <c r="J71" s="847"/>
      <c r="K71" s="847"/>
      <c r="L71" s="847"/>
      <c r="M71" s="847"/>
    </row>
    <row r="72" spans="1:13" s="881" customFormat="1" ht="15">
      <c r="A72" s="847"/>
      <c r="B72" s="847"/>
      <c r="C72" s="847"/>
      <c r="D72" s="847"/>
      <c r="E72" s="895"/>
      <c r="F72" s="895"/>
      <c r="G72" s="847"/>
      <c r="H72" s="847"/>
      <c r="I72" s="896"/>
      <c r="J72" s="847"/>
      <c r="K72" s="847"/>
      <c r="L72" s="847"/>
      <c r="M72" s="847"/>
    </row>
    <row r="73" spans="1:13" s="881" customFormat="1" ht="15">
      <c r="A73" s="847"/>
      <c r="B73" s="847"/>
      <c r="C73" s="847"/>
      <c r="D73" s="847"/>
      <c r="E73" s="895"/>
      <c r="F73" s="895"/>
      <c r="G73" s="847"/>
      <c r="H73" s="847"/>
      <c r="I73" s="896"/>
      <c r="J73" s="847"/>
      <c r="K73" s="847"/>
      <c r="L73" s="847"/>
      <c r="M73" s="847"/>
    </row>
    <row r="74" spans="1:13" s="881" customFormat="1" ht="15">
      <c r="A74" s="847"/>
      <c r="B74" s="847"/>
      <c r="C74" s="847"/>
      <c r="D74" s="847"/>
      <c r="E74" s="895"/>
      <c r="F74" s="895"/>
      <c r="G74" s="847"/>
      <c r="H74" s="847"/>
      <c r="I74" s="896"/>
      <c r="J74" s="847"/>
      <c r="K74" s="847"/>
      <c r="L74" s="847"/>
      <c r="M74" s="847"/>
    </row>
    <row r="75" spans="1:13" s="881" customFormat="1" ht="15">
      <c r="A75" s="847"/>
      <c r="B75" s="847"/>
      <c r="C75" s="847"/>
      <c r="D75" s="847"/>
      <c r="E75" s="895"/>
      <c r="F75" s="895"/>
      <c r="G75" s="847"/>
      <c r="H75" s="847"/>
      <c r="I75" s="896"/>
      <c r="J75" s="847"/>
      <c r="K75" s="847"/>
      <c r="L75" s="847"/>
      <c r="M75" s="847"/>
    </row>
    <row r="76" spans="1:13" s="881" customFormat="1" ht="15">
      <c r="A76" s="847"/>
      <c r="B76" s="847"/>
      <c r="C76" s="847"/>
      <c r="D76" s="847"/>
      <c r="E76" s="895"/>
      <c r="F76" s="895"/>
      <c r="G76" s="847"/>
      <c r="H76" s="847"/>
      <c r="I76" s="896"/>
      <c r="J76" s="847"/>
      <c r="K76" s="847"/>
      <c r="L76" s="847"/>
      <c r="M76" s="847"/>
    </row>
    <row r="77" spans="1:13" s="881" customFormat="1" ht="15">
      <c r="A77" s="847"/>
      <c r="B77" s="847"/>
      <c r="C77" s="847"/>
      <c r="D77" s="847"/>
      <c r="E77" s="895"/>
      <c r="F77" s="895"/>
      <c r="G77" s="847"/>
      <c r="H77" s="847"/>
      <c r="I77" s="896"/>
      <c r="J77" s="847"/>
      <c r="K77" s="847"/>
      <c r="L77" s="847"/>
      <c r="M77" s="847"/>
    </row>
    <row r="78" spans="1:13" s="881" customFormat="1" ht="15">
      <c r="A78" s="847"/>
      <c r="B78" s="847"/>
      <c r="C78" s="847"/>
      <c r="D78" s="847"/>
      <c r="E78" s="895"/>
      <c r="F78" s="895"/>
      <c r="G78" s="847"/>
      <c r="H78" s="847"/>
      <c r="I78" s="896"/>
      <c r="J78" s="847"/>
      <c r="K78" s="847"/>
      <c r="L78" s="847"/>
      <c r="M78" s="847"/>
    </row>
    <row r="79" spans="1:13" s="881" customFormat="1" ht="15">
      <c r="A79" s="847"/>
      <c r="B79" s="847"/>
      <c r="C79" s="847"/>
      <c r="D79" s="847"/>
      <c r="E79" s="895"/>
      <c r="F79" s="895"/>
      <c r="G79" s="847"/>
      <c r="H79" s="847"/>
      <c r="I79" s="896"/>
      <c r="J79" s="847"/>
      <c r="K79" s="847"/>
      <c r="L79" s="847"/>
      <c r="M79" s="847"/>
    </row>
    <row r="80" spans="1:13" s="881" customFormat="1" ht="15">
      <c r="A80" s="847"/>
      <c r="B80" s="847"/>
      <c r="C80" s="847"/>
      <c r="D80" s="847"/>
      <c r="E80" s="895"/>
      <c r="F80" s="895"/>
      <c r="G80" s="847"/>
      <c r="H80" s="847"/>
      <c r="I80" s="896"/>
      <c r="J80" s="847"/>
      <c r="K80" s="847"/>
      <c r="L80" s="847"/>
      <c r="M80" s="847"/>
    </row>
    <row r="81" spans="1:13" s="881" customFormat="1" ht="15">
      <c r="A81" s="847"/>
      <c r="B81" s="847"/>
      <c r="C81" s="847"/>
      <c r="D81" s="847"/>
      <c r="E81" s="895"/>
      <c r="F81" s="895"/>
      <c r="G81" s="847"/>
      <c r="H81" s="847"/>
      <c r="I81" s="896"/>
      <c r="J81" s="847"/>
      <c r="K81" s="847"/>
      <c r="L81" s="847"/>
      <c r="M81" s="847"/>
    </row>
    <row r="82" spans="1:13" s="881" customFormat="1" ht="15">
      <c r="A82" s="847"/>
      <c r="B82" s="847"/>
      <c r="C82" s="847"/>
      <c r="D82" s="847"/>
      <c r="E82" s="895"/>
      <c r="F82" s="895"/>
      <c r="G82" s="847"/>
      <c r="H82" s="847"/>
      <c r="I82" s="896"/>
      <c r="J82" s="847"/>
      <c r="K82" s="847"/>
      <c r="L82" s="847"/>
      <c r="M82" s="847"/>
    </row>
    <row r="83" spans="1:13" s="881" customFormat="1" ht="15">
      <c r="A83" s="847"/>
      <c r="B83" s="847"/>
      <c r="C83" s="847"/>
      <c r="D83" s="847"/>
      <c r="E83" s="895"/>
      <c r="F83" s="895"/>
      <c r="G83" s="847"/>
      <c r="H83" s="847"/>
      <c r="I83" s="896"/>
      <c r="J83" s="847"/>
      <c r="K83" s="847"/>
      <c r="L83" s="847"/>
      <c r="M83" s="847"/>
    </row>
    <row r="84" spans="1:13" s="881" customFormat="1" ht="15">
      <c r="A84" s="847"/>
      <c r="B84" s="847"/>
      <c r="C84" s="847"/>
      <c r="D84" s="847"/>
      <c r="E84" s="895"/>
      <c r="F84" s="895"/>
      <c r="G84" s="847"/>
      <c r="H84" s="847"/>
      <c r="I84" s="896"/>
      <c r="J84" s="847"/>
      <c r="K84" s="847"/>
      <c r="L84" s="847"/>
      <c r="M84" s="847"/>
    </row>
    <row r="85" spans="1:13" s="881" customFormat="1" ht="15">
      <c r="A85" s="847"/>
      <c r="B85" s="847"/>
      <c r="C85" s="847"/>
      <c r="D85" s="847"/>
      <c r="E85" s="895"/>
      <c r="F85" s="895"/>
      <c r="G85" s="847"/>
      <c r="H85" s="847"/>
      <c r="I85" s="896"/>
      <c r="J85" s="847"/>
      <c r="K85" s="847"/>
      <c r="L85" s="847"/>
      <c r="M85" s="847"/>
    </row>
    <row r="86" spans="1:13" s="881" customFormat="1" ht="15">
      <c r="A86" s="847"/>
      <c r="B86" s="847"/>
      <c r="C86" s="847"/>
      <c r="D86" s="847"/>
      <c r="E86" s="895"/>
      <c r="F86" s="895"/>
      <c r="G86" s="847"/>
      <c r="H86" s="847"/>
      <c r="I86" s="896"/>
      <c r="J86" s="847"/>
      <c r="K86" s="847"/>
      <c r="L86" s="847"/>
      <c r="M86" s="847"/>
    </row>
    <row r="87" spans="1:13" s="881" customFormat="1" ht="15">
      <c r="A87" s="847"/>
      <c r="B87" s="847"/>
      <c r="C87" s="847"/>
      <c r="D87" s="847"/>
      <c r="E87" s="895"/>
      <c r="F87" s="895"/>
      <c r="G87" s="847"/>
      <c r="H87" s="847"/>
      <c r="I87" s="896"/>
      <c r="J87" s="847"/>
      <c r="K87" s="847"/>
      <c r="L87" s="847"/>
      <c r="M87" s="847"/>
    </row>
    <row r="88" spans="1:13" s="881" customFormat="1" ht="15">
      <c r="A88" s="847"/>
      <c r="B88" s="847"/>
      <c r="C88" s="847"/>
      <c r="D88" s="847"/>
      <c r="E88" s="895"/>
      <c r="F88" s="895"/>
      <c r="G88" s="847"/>
      <c r="H88" s="847"/>
      <c r="I88" s="896"/>
      <c r="J88" s="847"/>
      <c r="K88" s="847"/>
      <c r="L88" s="847"/>
      <c r="M88" s="847"/>
    </row>
    <row r="89" spans="1:13" s="881" customFormat="1" ht="15">
      <c r="A89" s="847"/>
      <c r="B89" s="847"/>
      <c r="C89" s="847"/>
      <c r="D89" s="847"/>
      <c r="E89" s="895"/>
      <c r="F89" s="895"/>
      <c r="G89" s="847"/>
      <c r="H89" s="847"/>
      <c r="I89" s="896"/>
      <c r="J89" s="847"/>
      <c r="K89" s="847"/>
      <c r="L89" s="847"/>
      <c r="M89" s="847"/>
    </row>
    <row r="90" spans="1:13" s="881" customFormat="1" ht="15">
      <c r="A90" s="847"/>
      <c r="B90" s="847"/>
      <c r="C90" s="847"/>
      <c r="D90" s="847"/>
      <c r="E90" s="895"/>
      <c r="F90" s="895"/>
      <c r="G90" s="847"/>
      <c r="H90" s="847"/>
      <c r="I90" s="896"/>
      <c r="J90" s="847"/>
      <c r="K90" s="847"/>
      <c r="L90" s="847"/>
      <c r="M90" s="847"/>
    </row>
    <row r="91" spans="1:13" s="881" customFormat="1" ht="15">
      <c r="A91" s="847"/>
      <c r="B91" s="847"/>
      <c r="C91" s="847"/>
      <c r="D91" s="847"/>
      <c r="E91" s="895"/>
      <c r="F91" s="895"/>
      <c r="G91" s="847"/>
      <c r="H91" s="847"/>
      <c r="I91" s="896"/>
      <c r="J91" s="847"/>
      <c r="K91" s="847"/>
      <c r="L91" s="847"/>
      <c r="M91" s="847"/>
    </row>
    <row r="92" spans="1:13" s="881" customFormat="1" ht="15">
      <c r="A92" s="847"/>
      <c r="B92" s="847"/>
      <c r="C92" s="847"/>
      <c r="D92" s="847"/>
      <c r="E92" s="895"/>
      <c r="F92" s="895"/>
      <c r="G92" s="847"/>
      <c r="H92" s="847"/>
      <c r="I92" s="896"/>
      <c r="J92" s="847"/>
      <c r="K92" s="847"/>
      <c r="L92" s="847"/>
      <c r="M92" s="847"/>
    </row>
    <row r="93" spans="1:13" s="881" customFormat="1" ht="15">
      <c r="A93" s="847"/>
      <c r="B93" s="847"/>
      <c r="C93" s="847"/>
      <c r="D93" s="847"/>
      <c r="E93" s="895"/>
      <c r="F93" s="895"/>
      <c r="G93" s="847"/>
      <c r="H93" s="847"/>
      <c r="I93" s="896"/>
      <c r="J93" s="847"/>
      <c r="K93" s="847"/>
      <c r="L93" s="847"/>
      <c r="M93" s="847"/>
    </row>
    <row r="94" spans="1:13" s="881" customFormat="1" ht="15">
      <c r="A94" s="847"/>
      <c r="B94" s="847"/>
      <c r="C94" s="847"/>
      <c r="D94" s="847"/>
      <c r="E94" s="895"/>
      <c r="F94" s="895"/>
      <c r="G94" s="847"/>
      <c r="H94" s="847"/>
      <c r="I94" s="896"/>
      <c r="J94" s="847"/>
      <c r="K94" s="847"/>
      <c r="L94" s="847"/>
      <c r="M94" s="847"/>
    </row>
    <row r="95" spans="1:13" s="881" customFormat="1" ht="15">
      <c r="A95" s="847"/>
      <c r="B95" s="847"/>
      <c r="C95" s="847"/>
      <c r="D95" s="847"/>
      <c r="E95" s="895"/>
      <c r="F95" s="895"/>
      <c r="G95" s="847"/>
      <c r="H95" s="847"/>
      <c r="I95" s="896"/>
      <c r="J95" s="847"/>
      <c r="K95" s="847"/>
      <c r="L95" s="847"/>
      <c r="M95" s="847"/>
    </row>
    <row r="96" spans="1:13" s="881" customFormat="1" ht="15">
      <c r="A96" s="847"/>
      <c r="B96" s="847"/>
      <c r="C96" s="847"/>
      <c r="D96" s="847"/>
      <c r="E96" s="895"/>
      <c r="F96" s="895"/>
      <c r="G96" s="847"/>
      <c r="H96" s="847"/>
      <c r="I96" s="896"/>
      <c r="J96" s="847"/>
      <c r="K96" s="847"/>
      <c r="L96" s="847"/>
      <c r="M96" s="847"/>
    </row>
    <row r="97" spans="1:13" s="881" customFormat="1" ht="15">
      <c r="A97" s="847"/>
      <c r="B97" s="847"/>
      <c r="C97" s="847"/>
      <c r="D97" s="847"/>
      <c r="E97" s="895"/>
      <c r="F97" s="895"/>
      <c r="G97" s="847"/>
      <c r="H97" s="847"/>
      <c r="I97" s="896"/>
      <c r="J97" s="847"/>
      <c r="K97" s="847"/>
      <c r="L97" s="847"/>
      <c r="M97" s="847"/>
    </row>
    <row r="98" spans="1:13" s="881" customFormat="1" ht="15">
      <c r="A98" s="847"/>
      <c r="B98" s="847"/>
      <c r="C98" s="847"/>
      <c r="D98" s="847"/>
      <c r="E98" s="895"/>
      <c r="F98" s="895"/>
      <c r="G98" s="847"/>
      <c r="H98" s="847"/>
      <c r="I98" s="896"/>
      <c r="J98" s="847"/>
      <c r="K98" s="847"/>
      <c r="L98" s="847"/>
      <c r="M98" s="847"/>
    </row>
    <row r="99" spans="1:13" s="881" customFormat="1" ht="15">
      <c r="A99" s="847"/>
      <c r="B99" s="847"/>
      <c r="C99" s="847"/>
      <c r="D99" s="847"/>
      <c r="E99" s="895"/>
      <c r="F99" s="895"/>
      <c r="G99" s="847"/>
      <c r="H99" s="847"/>
      <c r="I99" s="896"/>
      <c r="J99" s="847"/>
      <c r="K99" s="847"/>
      <c r="L99" s="847"/>
      <c r="M99" s="847"/>
    </row>
    <row r="100" spans="1:13" s="881" customFormat="1" ht="15">
      <c r="A100" s="847"/>
      <c r="B100" s="847"/>
      <c r="C100" s="847"/>
      <c r="D100" s="847"/>
      <c r="E100" s="895"/>
      <c r="F100" s="895"/>
      <c r="G100" s="847"/>
      <c r="H100" s="847"/>
      <c r="I100" s="896"/>
      <c r="J100" s="847"/>
      <c r="K100" s="847"/>
      <c r="L100" s="847"/>
      <c r="M100" s="847"/>
    </row>
    <row r="101" spans="1:13" s="881" customFormat="1" ht="15">
      <c r="A101" s="847"/>
      <c r="B101" s="847"/>
      <c r="C101" s="847"/>
      <c r="D101" s="847"/>
      <c r="E101" s="895"/>
      <c r="F101" s="895"/>
      <c r="G101" s="847"/>
      <c r="H101" s="847"/>
      <c r="I101" s="896"/>
      <c r="J101" s="847"/>
      <c r="K101" s="847"/>
      <c r="L101" s="847"/>
      <c r="M101" s="847"/>
    </row>
    <row r="102" spans="1:13" s="881" customFormat="1" ht="15">
      <c r="A102" s="847"/>
      <c r="B102" s="847"/>
      <c r="C102" s="847"/>
      <c r="D102" s="847"/>
      <c r="E102" s="895"/>
      <c r="F102" s="895"/>
      <c r="G102" s="847"/>
      <c r="H102" s="847"/>
      <c r="I102" s="896"/>
      <c r="J102" s="847"/>
      <c r="K102" s="847"/>
      <c r="L102" s="847"/>
      <c r="M102" s="847"/>
    </row>
    <row r="103" spans="1:13" s="881" customFormat="1" ht="15">
      <c r="A103" s="847"/>
      <c r="B103" s="847"/>
      <c r="C103" s="847"/>
      <c r="D103" s="847"/>
      <c r="E103" s="895"/>
      <c r="F103" s="895"/>
      <c r="G103" s="847"/>
      <c r="H103" s="847"/>
      <c r="I103" s="896"/>
      <c r="J103" s="847"/>
      <c r="K103" s="847"/>
      <c r="L103" s="847"/>
      <c r="M103" s="847"/>
    </row>
    <row r="104" spans="1:13" s="881" customFormat="1" ht="15">
      <c r="A104" s="847"/>
      <c r="B104" s="847"/>
      <c r="C104" s="847"/>
      <c r="D104" s="847"/>
      <c r="E104" s="895"/>
      <c r="F104" s="895"/>
      <c r="G104" s="847"/>
      <c r="H104" s="847"/>
      <c r="I104" s="896"/>
      <c r="J104" s="847"/>
      <c r="K104" s="847"/>
      <c r="L104" s="847"/>
      <c r="M104" s="847"/>
    </row>
    <row r="105" spans="1:13" s="881" customFormat="1" ht="15">
      <c r="A105" s="847"/>
      <c r="B105" s="847"/>
      <c r="C105" s="847"/>
      <c r="D105" s="847"/>
      <c r="E105" s="895"/>
      <c r="F105" s="895"/>
      <c r="G105" s="847"/>
      <c r="H105" s="847"/>
      <c r="I105" s="896"/>
      <c r="J105" s="847"/>
      <c r="K105" s="847"/>
      <c r="L105" s="847"/>
      <c r="M105" s="847"/>
    </row>
    <row r="106" spans="1:13" s="881" customFormat="1" ht="15">
      <c r="A106" s="847"/>
      <c r="B106" s="847"/>
      <c r="C106" s="847"/>
      <c r="D106" s="847"/>
      <c r="E106" s="895"/>
      <c r="F106" s="895"/>
      <c r="G106" s="847"/>
      <c r="H106" s="847"/>
      <c r="I106" s="896"/>
      <c r="J106" s="847"/>
      <c r="K106" s="847"/>
      <c r="L106" s="847"/>
      <c r="M106" s="847"/>
    </row>
    <row r="107" spans="1:13" s="881" customFormat="1" ht="15">
      <c r="A107" s="847"/>
      <c r="B107" s="847"/>
      <c r="C107" s="847"/>
      <c r="D107" s="847"/>
      <c r="E107" s="895"/>
      <c r="F107" s="895"/>
      <c r="G107" s="847"/>
      <c r="H107" s="847"/>
      <c r="I107" s="896"/>
      <c r="J107" s="847"/>
      <c r="K107" s="847"/>
      <c r="L107" s="847"/>
      <c r="M107" s="847"/>
    </row>
    <row r="108" spans="1:13" s="881" customFormat="1" ht="15">
      <c r="A108" s="847"/>
      <c r="B108" s="847"/>
      <c r="C108" s="847"/>
      <c r="D108" s="847"/>
      <c r="E108" s="895"/>
      <c r="F108" s="895"/>
      <c r="G108" s="847"/>
      <c r="H108" s="847"/>
      <c r="I108" s="896"/>
      <c r="J108" s="847"/>
      <c r="K108" s="847"/>
      <c r="L108" s="847"/>
      <c r="M108" s="847"/>
    </row>
    <row r="109" spans="1:13" s="881" customFormat="1" ht="15">
      <c r="A109" s="847"/>
      <c r="B109" s="847"/>
      <c r="C109" s="847"/>
      <c r="D109" s="847"/>
      <c r="E109" s="895"/>
      <c r="F109" s="895"/>
      <c r="G109" s="847"/>
      <c r="H109" s="847"/>
      <c r="I109" s="896"/>
      <c r="J109" s="847"/>
      <c r="K109" s="847"/>
      <c r="L109" s="847"/>
      <c r="M109" s="847"/>
    </row>
    <row r="110" spans="1:13" s="881" customFormat="1" ht="15">
      <c r="A110" s="847"/>
      <c r="B110" s="847"/>
      <c r="C110" s="847"/>
      <c r="D110" s="847"/>
      <c r="E110" s="895"/>
      <c r="F110" s="895"/>
      <c r="G110" s="847"/>
      <c r="H110" s="847"/>
      <c r="I110" s="896"/>
      <c r="J110" s="847"/>
      <c r="K110" s="847"/>
      <c r="L110" s="847"/>
      <c r="M110" s="847"/>
    </row>
    <row r="111" spans="1:13" s="881" customFormat="1" ht="15">
      <c r="A111" s="847"/>
      <c r="B111" s="847"/>
      <c r="C111" s="847"/>
      <c r="D111" s="847"/>
      <c r="E111" s="895"/>
      <c r="F111" s="895"/>
      <c r="G111" s="847"/>
      <c r="H111" s="847"/>
      <c r="I111" s="896"/>
      <c r="J111" s="847"/>
      <c r="K111" s="847"/>
      <c r="L111" s="847"/>
      <c r="M111" s="847"/>
    </row>
    <row r="112" spans="1:13" s="881" customFormat="1" ht="15">
      <c r="A112" s="847"/>
      <c r="B112" s="847"/>
      <c r="C112" s="847"/>
      <c r="D112" s="847"/>
      <c r="E112" s="895"/>
      <c r="F112" s="895"/>
      <c r="G112" s="847"/>
      <c r="H112" s="847"/>
      <c r="I112" s="896"/>
      <c r="J112" s="847"/>
      <c r="K112" s="847"/>
      <c r="L112" s="847"/>
      <c r="M112" s="847"/>
    </row>
    <row r="113" spans="1:13" s="881" customFormat="1" ht="13.5" customHeight="1">
      <c r="A113" s="847"/>
      <c r="B113" s="847"/>
      <c r="C113" s="847"/>
      <c r="D113" s="847"/>
      <c r="E113" s="895"/>
      <c r="F113" s="895"/>
      <c r="G113" s="847"/>
      <c r="H113" s="847"/>
      <c r="I113" s="896"/>
      <c r="J113" s="847"/>
      <c r="K113" s="847"/>
      <c r="L113" s="847"/>
      <c r="M113" s="847"/>
    </row>
    <row r="114" spans="1:13" s="881" customFormat="1" ht="15">
      <c r="A114" s="847"/>
      <c r="B114" s="847"/>
      <c r="C114" s="847"/>
      <c r="D114" s="847"/>
      <c r="E114" s="895"/>
      <c r="F114" s="895"/>
      <c r="G114" s="847"/>
      <c r="H114" s="847"/>
      <c r="I114" s="896"/>
      <c r="J114" s="847"/>
      <c r="K114" s="847"/>
      <c r="L114" s="847"/>
      <c r="M114" s="847"/>
    </row>
    <row r="115" spans="1:13" s="881" customFormat="1" ht="15">
      <c r="A115" s="847"/>
      <c r="B115" s="847"/>
      <c r="C115" s="847"/>
      <c r="D115" s="847"/>
      <c r="E115" s="895"/>
      <c r="F115" s="895"/>
      <c r="G115" s="847"/>
      <c r="H115" s="847"/>
      <c r="I115" s="896"/>
      <c r="J115" s="847"/>
      <c r="K115" s="847"/>
      <c r="L115" s="847"/>
      <c r="M115" s="847"/>
    </row>
    <row r="116" spans="1:13" s="881" customFormat="1" ht="15">
      <c r="A116" s="847"/>
      <c r="B116" s="847"/>
      <c r="C116" s="847"/>
      <c r="D116" s="847"/>
      <c r="E116" s="895"/>
      <c r="F116" s="895"/>
      <c r="G116" s="847"/>
      <c r="H116" s="847"/>
      <c r="I116" s="896"/>
      <c r="J116" s="847"/>
      <c r="K116" s="847"/>
      <c r="L116" s="847"/>
      <c r="M116" s="847"/>
    </row>
    <row r="117" spans="1:13" s="881" customFormat="1" ht="15">
      <c r="A117" s="847"/>
      <c r="B117" s="847"/>
      <c r="C117" s="847"/>
      <c r="D117" s="847"/>
      <c r="E117" s="895"/>
      <c r="F117" s="895"/>
      <c r="G117" s="847"/>
      <c r="H117" s="847"/>
      <c r="I117" s="896"/>
      <c r="J117" s="847"/>
      <c r="K117" s="847"/>
      <c r="L117" s="847"/>
      <c r="M117" s="847"/>
    </row>
    <row r="118" spans="1:13" s="881" customFormat="1" ht="15">
      <c r="A118" s="847"/>
      <c r="B118" s="847"/>
      <c r="C118" s="847"/>
      <c r="D118" s="847"/>
      <c r="E118" s="895"/>
      <c r="F118" s="895"/>
      <c r="G118" s="847"/>
      <c r="H118" s="847"/>
      <c r="I118" s="896"/>
      <c r="J118" s="847"/>
      <c r="K118" s="847"/>
      <c r="L118" s="847"/>
      <c r="M118" s="847"/>
    </row>
    <row r="119" spans="1:13" s="881" customFormat="1" ht="15">
      <c r="A119" s="847"/>
      <c r="B119" s="847"/>
      <c r="C119" s="847"/>
      <c r="D119" s="847"/>
      <c r="E119" s="895"/>
      <c r="F119" s="895"/>
      <c r="G119" s="847"/>
      <c r="H119" s="847"/>
      <c r="I119" s="896"/>
      <c r="J119" s="847"/>
      <c r="K119" s="847"/>
      <c r="L119" s="847"/>
      <c r="M119" s="847"/>
    </row>
    <row r="120" spans="1:13" s="881" customFormat="1" ht="15">
      <c r="A120" s="847"/>
      <c r="B120" s="847"/>
      <c r="C120" s="847"/>
      <c r="D120" s="847"/>
      <c r="E120" s="895"/>
      <c r="F120" s="895"/>
      <c r="G120" s="847"/>
      <c r="H120" s="847"/>
      <c r="I120" s="896"/>
      <c r="J120" s="847"/>
      <c r="K120" s="847"/>
      <c r="L120" s="847"/>
      <c r="M120" s="847"/>
    </row>
    <row r="121" spans="1:13" s="881" customFormat="1" ht="15">
      <c r="A121" s="847"/>
      <c r="B121" s="847"/>
      <c r="C121" s="847"/>
      <c r="D121" s="847"/>
      <c r="E121" s="895"/>
      <c r="F121" s="895"/>
      <c r="G121" s="847"/>
      <c r="H121" s="847"/>
      <c r="I121" s="896"/>
      <c r="J121" s="847"/>
      <c r="K121" s="847"/>
      <c r="L121" s="847"/>
      <c r="M121" s="847"/>
    </row>
    <row r="122" spans="1:13" s="881" customFormat="1" ht="15">
      <c r="A122" s="847"/>
      <c r="B122" s="847"/>
      <c r="C122" s="847"/>
      <c r="D122" s="847"/>
      <c r="E122" s="895"/>
      <c r="F122" s="895"/>
      <c r="G122" s="847"/>
      <c r="H122" s="847"/>
      <c r="I122" s="896"/>
      <c r="J122" s="847"/>
      <c r="K122" s="847"/>
      <c r="L122" s="847"/>
      <c r="M122" s="847"/>
    </row>
    <row r="123" spans="1:13" s="881" customFormat="1" ht="15">
      <c r="A123" s="847"/>
      <c r="B123" s="847"/>
      <c r="C123" s="847"/>
      <c r="D123" s="847"/>
      <c r="E123" s="895"/>
      <c r="F123" s="895"/>
      <c r="G123" s="847"/>
      <c r="H123" s="847"/>
      <c r="I123" s="896"/>
      <c r="J123" s="847"/>
      <c r="K123" s="847"/>
      <c r="L123" s="847"/>
      <c r="M123" s="847"/>
    </row>
    <row r="124" spans="1:13" s="881" customFormat="1" ht="15">
      <c r="A124" s="847"/>
      <c r="B124" s="847"/>
      <c r="C124" s="847"/>
      <c r="D124" s="847"/>
      <c r="E124" s="895"/>
      <c r="F124" s="895"/>
      <c r="G124" s="847"/>
      <c r="H124" s="847"/>
      <c r="I124" s="896"/>
      <c r="J124" s="847"/>
      <c r="K124" s="847"/>
      <c r="L124" s="847"/>
      <c r="M124" s="847"/>
    </row>
    <row r="125" spans="1:13" s="881" customFormat="1" ht="15">
      <c r="A125" s="847"/>
      <c r="B125" s="847"/>
      <c r="C125" s="847"/>
      <c r="D125" s="847"/>
      <c r="E125" s="895"/>
      <c r="F125" s="895"/>
      <c r="G125" s="847"/>
      <c r="H125" s="847"/>
      <c r="I125" s="896"/>
      <c r="J125" s="847"/>
      <c r="K125" s="847"/>
      <c r="L125" s="847"/>
      <c r="M125" s="847"/>
    </row>
    <row r="126" spans="1:13" s="881" customFormat="1" ht="15">
      <c r="A126" s="847"/>
      <c r="B126" s="847"/>
      <c r="C126" s="847"/>
      <c r="D126" s="847"/>
      <c r="E126" s="895"/>
      <c r="F126" s="895"/>
      <c r="G126" s="847"/>
      <c r="H126" s="847"/>
      <c r="I126" s="896"/>
      <c r="J126" s="847"/>
      <c r="K126" s="847"/>
      <c r="L126" s="847"/>
      <c r="M126" s="847"/>
    </row>
    <row r="127" spans="1:13" s="881" customFormat="1" ht="15">
      <c r="A127" s="847"/>
      <c r="B127" s="847"/>
      <c r="C127" s="847"/>
      <c r="D127" s="847"/>
      <c r="E127" s="895"/>
      <c r="F127" s="895"/>
      <c r="G127" s="847"/>
      <c r="H127" s="847"/>
      <c r="I127" s="896"/>
      <c r="J127" s="847"/>
      <c r="K127" s="847"/>
      <c r="L127" s="847"/>
      <c r="M127" s="847"/>
    </row>
    <row r="128" spans="1:13" s="881" customFormat="1" ht="15">
      <c r="A128" s="847"/>
      <c r="B128" s="847"/>
      <c r="C128" s="847"/>
      <c r="D128" s="847"/>
      <c r="E128" s="895"/>
      <c r="F128" s="895"/>
      <c r="G128" s="847"/>
      <c r="H128" s="847"/>
      <c r="I128" s="896"/>
      <c r="J128" s="847"/>
      <c r="K128" s="847"/>
      <c r="L128" s="847"/>
      <c r="M128" s="847"/>
    </row>
    <row r="129" spans="1:13" s="881" customFormat="1" ht="15">
      <c r="A129" s="847"/>
      <c r="B129" s="847"/>
      <c r="C129" s="847"/>
      <c r="D129" s="847"/>
      <c r="E129" s="895"/>
      <c r="F129" s="895"/>
      <c r="G129" s="847"/>
      <c r="H129" s="847"/>
      <c r="I129" s="896"/>
      <c r="J129" s="847"/>
      <c r="K129" s="847"/>
      <c r="L129" s="847"/>
      <c r="M129" s="847"/>
    </row>
    <row r="130" spans="1:13" s="881" customFormat="1" ht="15">
      <c r="A130" s="847"/>
      <c r="B130" s="847"/>
      <c r="C130" s="847"/>
      <c r="D130" s="847"/>
      <c r="E130" s="895"/>
      <c r="F130" s="895"/>
      <c r="G130" s="847"/>
      <c r="H130" s="847"/>
      <c r="I130" s="896"/>
      <c r="J130" s="847"/>
      <c r="K130" s="847"/>
      <c r="L130" s="847"/>
      <c r="M130" s="847"/>
    </row>
    <row r="131" spans="1:13" s="887" customFormat="1" ht="15">
      <c r="A131" s="847"/>
      <c r="B131" s="847"/>
      <c r="C131" s="847"/>
      <c r="D131" s="847"/>
      <c r="E131" s="895"/>
      <c r="F131" s="895"/>
      <c r="G131" s="847"/>
      <c r="H131" s="847"/>
      <c r="I131" s="896"/>
      <c r="J131" s="847"/>
      <c r="K131" s="847"/>
      <c r="L131" s="847"/>
      <c r="M131" s="847"/>
    </row>
    <row r="133" spans="1:13" ht="9.75" customHeight="1"/>
    <row r="134" spans="1:13" ht="20.25" customHeight="1"/>
    <row r="135" spans="1:13" s="890" customFormat="1">
      <c r="A135" s="847"/>
      <c r="B135" s="847"/>
      <c r="C135" s="847"/>
      <c r="D135" s="847"/>
      <c r="E135" s="895"/>
      <c r="F135" s="895"/>
      <c r="G135" s="847"/>
      <c r="H135" s="847"/>
      <c r="I135" s="896"/>
      <c r="J135" s="847"/>
      <c r="K135" s="847"/>
      <c r="L135" s="847"/>
      <c r="M135" s="847"/>
    </row>
  </sheetData>
  <customSheetViews>
    <customSheetView guid="{4386EC60-C10A-4757-8A9B-A7E03A340F6B}" showPageBreaks="1" printArea="1" topLeftCell="A22">
      <selection activeCell="G53" sqref="G53"/>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31">
    <mergeCell ref="B55:C55"/>
    <mergeCell ref="E55:G55"/>
    <mergeCell ref="H55:J55"/>
    <mergeCell ref="K55:L55"/>
    <mergeCell ref="M8:M9"/>
    <mergeCell ref="A52:D52"/>
    <mergeCell ref="E52:L52"/>
    <mergeCell ref="B54:C54"/>
    <mergeCell ref="E54:G54"/>
    <mergeCell ref="H54:J54"/>
    <mergeCell ref="K54:L54"/>
    <mergeCell ref="B8:B9"/>
    <mergeCell ref="C8:D8"/>
    <mergeCell ref="E8:F8"/>
    <mergeCell ref="H8:H9"/>
    <mergeCell ref="I8:K8"/>
    <mergeCell ref="A8:A9"/>
    <mergeCell ref="L8:L9"/>
    <mergeCell ref="G8:G9"/>
    <mergeCell ref="A1:M1"/>
    <mergeCell ref="C2:H2"/>
    <mergeCell ref="J2:M2"/>
    <mergeCell ref="C3:H3"/>
    <mergeCell ref="J3:M3"/>
    <mergeCell ref="E5:H5"/>
    <mergeCell ref="I5:K5"/>
    <mergeCell ref="L5:M5"/>
    <mergeCell ref="B6:H6"/>
    <mergeCell ref="I6:K6"/>
    <mergeCell ref="L6:M6"/>
    <mergeCell ref="A5:C5"/>
  </mergeCells>
  <phoneticPr fontId="0" type="noConversion"/>
  <conditionalFormatting sqref="J10:J11 J41 J15:J16 J34 J36 J45 J47:J49">
    <cfRule type="expression" dxfId="141" priority="133" stopIfTrue="1">
      <formula>J10&lt;E10</formula>
    </cfRule>
    <cfRule type="expression" dxfId="140" priority="136" stopIfTrue="1">
      <formula>+J10&gt;F10</formula>
    </cfRule>
  </conditionalFormatting>
  <conditionalFormatting sqref="I10:I11 I41 I15:I16 I34 I36 I45 I47:I49">
    <cfRule type="expression" dxfId="139" priority="134" stopIfTrue="1">
      <formula>I10&gt;F10</formula>
    </cfRule>
    <cfRule type="expression" dxfId="138" priority="135" stopIfTrue="1">
      <formula>I10&lt;E10</formula>
    </cfRule>
  </conditionalFormatting>
  <conditionalFormatting sqref="K10:K11 K41 K15:K16 K34 K36 K45 K47:K49">
    <cfRule type="expression" dxfId="137" priority="131" stopIfTrue="1">
      <formula>K10&gt;F10</formula>
    </cfRule>
    <cfRule type="expression" dxfId="136" priority="132" stopIfTrue="1">
      <formula>K10&lt;E10</formula>
    </cfRule>
  </conditionalFormatting>
  <conditionalFormatting sqref="J12:J13">
    <cfRule type="expression" dxfId="135" priority="127" stopIfTrue="1">
      <formula>J12&lt;E12</formula>
    </cfRule>
    <cfRule type="expression" dxfId="134" priority="130" stopIfTrue="1">
      <formula>+J12&gt;F12</formula>
    </cfRule>
  </conditionalFormatting>
  <conditionalFormatting sqref="I12:I13">
    <cfRule type="expression" dxfId="133" priority="128" stopIfTrue="1">
      <formula>I12&gt;F12</formula>
    </cfRule>
    <cfRule type="expression" dxfId="132" priority="129" stopIfTrue="1">
      <formula>I12&lt;E12</formula>
    </cfRule>
  </conditionalFormatting>
  <conditionalFormatting sqref="K12:K13">
    <cfRule type="expression" dxfId="131" priority="125" stopIfTrue="1">
      <formula>K12&gt;F12</formula>
    </cfRule>
    <cfRule type="expression" dxfId="130" priority="126" stopIfTrue="1">
      <formula>K12&lt;E12</formula>
    </cfRule>
  </conditionalFormatting>
  <conditionalFormatting sqref="J14">
    <cfRule type="expression" dxfId="129" priority="121" stopIfTrue="1">
      <formula>J14&lt;E14</formula>
    </cfRule>
    <cfRule type="expression" dxfId="128" priority="124" stopIfTrue="1">
      <formula>+J14&gt;F14</formula>
    </cfRule>
  </conditionalFormatting>
  <conditionalFormatting sqref="I14">
    <cfRule type="expression" dxfId="127" priority="122" stopIfTrue="1">
      <formula>I14&gt;F14</formula>
    </cfRule>
    <cfRule type="expression" dxfId="126" priority="123" stopIfTrue="1">
      <formula>I14&lt;E14</formula>
    </cfRule>
  </conditionalFormatting>
  <conditionalFormatting sqref="K14">
    <cfRule type="expression" dxfId="125" priority="119" stopIfTrue="1">
      <formula>K14&gt;F14</formula>
    </cfRule>
    <cfRule type="expression" dxfId="124" priority="120" stopIfTrue="1">
      <formula>K14&lt;E14</formula>
    </cfRule>
  </conditionalFormatting>
  <conditionalFormatting sqref="J17:J18">
    <cfRule type="expression" dxfId="123" priority="115" stopIfTrue="1">
      <formula>J17&lt;E17</formula>
    </cfRule>
    <cfRule type="expression" dxfId="122" priority="118" stopIfTrue="1">
      <formula>+J17&gt;F17</formula>
    </cfRule>
  </conditionalFormatting>
  <conditionalFormatting sqref="I17:I18">
    <cfRule type="expression" dxfId="121" priority="116" stopIfTrue="1">
      <formula>I17&gt;F17</formula>
    </cfRule>
    <cfRule type="expression" dxfId="120" priority="117" stopIfTrue="1">
      <formula>I17&lt;E17</formula>
    </cfRule>
  </conditionalFormatting>
  <conditionalFormatting sqref="K17:K18">
    <cfRule type="expression" dxfId="119" priority="113" stopIfTrue="1">
      <formula>K17&gt;F17</formula>
    </cfRule>
    <cfRule type="expression" dxfId="118" priority="114" stopIfTrue="1">
      <formula>K17&lt;E17</formula>
    </cfRule>
  </conditionalFormatting>
  <conditionalFormatting sqref="J19:J20">
    <cfRule type="expression" dxfId="117" priority="109" stopIfTrue="1">
      <formula>J19&lt;E19</formula>
    </cfRule>
    <cfRule type="expression" dxfId="116" priority="112" stopIfTrue="1">
      <formula>+J19&gt;F19</formula>
    </cfRule>
  </conditionalFormatting>
  <conditionalFormatting sqref="I19">
    <cfRule type="expression" dxfId="115" priority="110" stopIfTrue="1">
      <formula>I19&gt;F19</formula>
    </cfRule>
    <cfRule type="expression" dxfId="114" priority="111" stopIfTrue="1">
      <formula>I19&lt;E19</formula>
    </cfRule>
  </conditionalFormatting>
  <conditionalFormatting sqref="K19:K20">
    <cfRule type="expression" dxfId="113" priority="107" stopIfTrue="1">
      <formula>K19&gt;F19</formula>
    </cfRule>
    <cfRule type="expression" dxfId="112" priority="108" stopIfTrue="1">
      <formula>K19&lt;E19</formula>
    </cfRule>
  </conditionalFormatting>
  <conditionalFormatting sqref="J21:J22">
    <cfRule type="expression" dxfId="111" priority="103" stopIfTrue="1">
      <formula>J21&lt;E21</formula>
    </cfRule>
    <cfRule type="expression" dxfId="110" priority="106" stopIfTrue="1">
      <formula>+J21&gt;F21</formula>
    </cfRule>
  </conditionalFormatting>
  <conditionalFormatting sqref="I21:I22">
    <cfRule type="expression" dxfId="109" priority="104" stopIfTrue="1">
      <formula>I21&gt;F21</formula>
    </cfRule>
    <cfRule type="expression" dxfId="108" priority="105" stopIfTrue="1">
      <formula>I21&lt;E21</formula>
    </cfRule>
  </conditionalFormatting>
  <conditionalFormatting sqref="K21:K22">
    <cfRule type="expression" dxfId="107" priority="101" stopIfTrue="1">
      <formula>K21&gt;F21</formula>
    </cfRule>
    <cfRule type="expression" dxfId="106" priority="102" stopIfTrue="1">
      <formula>K21&lt;E21</formula>
    </cfRule>
  </conditionalFormatting>
  <conditionalFormatting sqref="J23:J24">
    <cfRule type="expression" dxfId="105" priority="97" stopIfTrue="1">
      <formula>J23&lt;E23</formula>
    </cfRule>
    <cfRule type="expression" dxfId="104" priority="100" stopIfTrue="1">
      <formula>+J23&gt;F23</formula>
    </cfRule>
  </conditionalFormatting>
  <conditionalFormatting sqref="I23:I24">
    <cfRule type="expression" dxfId="103" priority="98" stopIfTrue="1">
      <formula>I23&gt;F23</formula>
    </cfRule>
    <cfRule type="expression" dxfId="102" priority="99" stopIfTrue="1">
      <formula>I23&lt;E23</formula>
    </cfRule>
  </conditionalFormatting>
  <conditionalFormatting sqref="K23:K24">
    <cfRule type="expression" dxfId="101" priority="95" stopIfTrue="1">
      <formula>K23&gt;F23</formula>
    </cfRule>
    <cfRule type="expression" dxfId="100" priority="96" stopIfTrue="1">
      <formula>K23&lt;E23</formula>
    </cfRule>
  </conditionalFormatting>
  <conditionalFormatting sqref="J25:J26">
    <cfRule type="expression" dxfId="99" priority="91" stopIfTrue="1">
      <formula>J25&lt;E25</formula>
    </cfRule>
    <cfRule type="expression" dxfId="98" priority="94" stopIfTrue="1">
      <formula>+J25&gt;F25</formula>
    </cfRule>
  </conditionalFormatting>
  <conditionalFormatting sqref="I25:I26">
    <cfRule type="expression" dxfId="97" priority="92" stopIfTrue="1">
      <formula>I25&gt;F25</formula>
    </cfRule>
    <cfRule type="expression" dxfId="96" priority="93" stopIfTrue="1">
      <formula>I25&lt;E25</formula>
    </cfRule>
  </conditionalFormatting>
  <conditionalFormatting sqref="K25:K26">
    <cfRule type="expression" dxfId="95" priority="89" stopIfTrue="1">
      <formula>K25&gt;F25</formula>
    </cfRule>
    <cfRule type="expression" dxfId="94" priority="90" stopIfTrue="1">
      <formula>K25&lt;E25</formula>
    </cfRule>
  </conditionalFormatting>
  <conditionalFormatting sqref="J29">
    <cfRule type="expression" dxfId="93" priority="85" stopIfTrue="1">
      <formula>J29&lt;E29</formula>
    </cfRule>
    <cfRule type="expression" dxfId="92" priority="88" stopIfTrue="1">
      <formula>+J29&gt;F29</formula>
    </cfRule>
  </conditionalFormatting>
  <conditionalFormatting sqref="I29">
    <cfRule type="expression" dxfId="91" priority="86" stopIfTrue="1">
      <formula>I29&gt;F29</formula>
    </cfRule>
    <cfRule type="expression" dxfId="90" priority="87" stopIfTrue="1">
      <formula>I29&lt;E29</formula>
    </cfRule>
  </conditionalFormatting>
  <conditionalFormatting sqref="K29">
    <cfRule type="expression" dxfId="89" priority="83" stopIfTrue="1">
      <formula>K29&gt;F29</formula>
    </cfRule>
    <cfRule type="expression" dxfId="88" priority="84" stopIfTrue="1">
      <formula>K29&lt;E29</formula>
    </cfRule>
  </conditionalFormatting>
  <conditionalFormatting sqref="J30">
    <cfRule type="expression" dxfId="87" priority="79" stopIfTrue="1">
      <formula>J30&lt;E30</formula>
    </cfRule>
    <cfRule type="expression" dxfId="86" priority="82" stopIfTrue="1">
      <formula>+J30&gt;F30</formula>
    </cfRule>
  </conditionalFormatting>
  <conditionalFormatting sqref="I30">
    <cfRule type="expression" dxfId="85" priority="80" stopIfTrue="1">
      <formula>I30&gt;F30</formula>
    </cfRule>
    <cfRule type="expression" dxfId="84" priority="81" stopIfTrue="1">
      <formula>I30&lt;E30</formula>
    </cfRule>
  </conditionalFormatting>
  <conditionalFormatting sqref="K30">
    <cfRule type="expression" dxfId="83" priority="77" stopIfTrue="1">
      <formula>K30&gt;F30</formula>
    </cfRule>
    <cfRule type="expression" dxfId="82" priority="78" stopIfTrue="1">
      <formula>K30&lt;E30</formula>
    </cfRule>
  </conditionalFormatting>
  <conditionalFormatting sqref="J32">
    <cfRule type="expression" dxfId="81" priority="73" stopIfTrue="1">
      <formula>J32&lt;E32</formula>
    </cfRule>
    <cfRule type="expression" dxfId="80" priority="76" stopIfTrue="1">
      <formula>+J32&gt;F32</formula>
    </cfRule>
  </conditionalFormatting>
  <conditionalFormatting sqref="I32">
    <cfRule type="expression" dxfId="79" priority="74" stopIfTrue="1">
      <formula>I32&gt;F32</formula>
    </cfRule>
    <cfRule type="expression" dxfId="78" priority="75" stopIfTrue="1">
      <formula>I32&lt;E32</formula>
    </cfRule>
  </conditionalFormatting>
  <conditionalFormatting sqref="K32">
    <cfRule type="expression" dxfId="77" priority="71" stopIfTrue="1">
      <formula>K32&gt;F32</formula>
    </cfRule>
    <cfRule type="expression" dxfId="76" priority="72" stopIfTrue="1">
      <formula>K32&lt;E32</formula>
    </cfRule>
  </conditionalFormatting>
  <conditionalFormatting sqref="J33">
    <cfRule type="expression" dxfId="75" priority="67" stopIfTrue="1">
      <formula>J33&lt;E33</formula>
    </cfRule>
    <cfRule type="expression" dxfId="74" priority="70" stopIfTrue="1">
      <formula>+J33&gt;F33</formula>
    </cfRule>
  </conditionalFormatting>
  <conditionalFormatting sqref="I33">
    <cfRule type="expression" dxfId="73" priority="68" stopIfTrue="1">
      <formula>I33&gt;F33</formula>
    </cfRule>
    <cfRule type="expression" dxfId="72" priority="69" stopIfTrue="1">
      <formula>I33&lt;E33</formula>
    </cfRule>
  </conditionalFormatting>
  <conditionalFormatting sqref="K33">
    <cfRule type="expression" dxfId="71" priority="65" stopIfTrue="1">
      <formula>K33&gt;F33</formula>
    </cfRule>
    <cfRule type="expression" dxfId="70" priority="66" stopIfTrue="1">
      <formula>K33&lt;E33</formula>
    </cfRule>
  </conditionalFormatting>
  <conditionalFormatting sqref="J38:J39">
    <cfRule type="expression" dxfId="69" priority="61" stopIfTrue="1">
      <formula>J38&lt;E38</formula>
    </cfRule>
    <cfRule type="expression" dxfId="68" priority="64" stopIfTrue="1">
      <formula>+J38&gt;F38</formula>
    </cfRule>
  </conditionalFormatting>
  <conditionalFormatting sqref="I38:I39">
    <cfRule type="expression" dxfId="67" priority="62" stopIfTrue="1">
      <formula>I38&gt;F38</formula>
    </cfRule>
    <cfRule type="expression" dxfId="66" priority="63" stopIfTrue="1">
      <formula>I38&lt;E38</formula>
    </cfRule>
  </conditionalFormatting>
  <conditionalFormatting sqref="K38:K39">
    <cfRule type="expression" dxfId="65" priority="59" stopIfTrue="1">
      <formula>K38&gt;F38</formula>
    </cfRule>
    <cfRule type="expression" dxfId="64" priority="60" stopIfTrue="1">
      <formula>K38&lt;E38</formula>
    </cfRule>
  </conditionalFormatting>
  <conditionalFormatting sqref="J42:J43">
    <cfRule type="expression" dxfId="63" priority="55" stopIfTrue="1">
      <formula>J42&lt;E42</formula>
    </cfRule>
    <cfRule type="expression" dxfId="62" priority="58" stopIfTrue="1">
      <formula>+J42&gt;F42</formula>
    </cfRule>
  </conditionalFormatting>
  <conditionalFormatting sqref="I42:I43">
    <cfRule type="expression" dxfId="61" priority="56" stopIfTrue="1">
      <formula>I42&gt;F42</formula>
    </cfRule>
    <cfRule type="expression" dxfId="60" priority="57" stopIfTrue="1">
      <formula>I42&lt;E42</formula>
    </cfRule>
  </conditionalFormatting>
  <conditionalFormatting sqref="K42:K43">
    <cfRule type="expression" dxfId="59" priority="53" stopIfTrue="1">
      <formula>K42&gt;F42</formula>
    </cfRule>
    <cfRule type="expression" dxfId="58" priority="54" stopIfTrue="1">
      <formula>K42&lt;E42</formula>
    </cfRule>
  </conditionalFormatting>
  <conditionalFormatting sqref="J44 J46">
    <cfRule type="expression" dxfId="57" priority="49" stopIfTrue="1">
      <formula>J44&lt;E44</formula>
    </cfRule>
    <cfRule type="expression" dxfId="56" priority="52" stopIfTrue="1">
      <formula>+J44&gt;F44</formula>
    </cfRule>
  </conditionalFormatting>
  <conditionalFormatting sqref="I44 I46">
    <cfRule type="expression" dxfId="55" priority="50" stopIfTrue="1">
      <formula>I44&gt;F44</formula>
    </cfRule>
    <cfRule type="expression" dxfId="54" priority="51" stopIfTrue="1">
      <formula>I44&lt;E44</formula>
    </cfRule>
  </conditionalFormatting>
  <conditionalFormatting sqref="K44 K46">
    <cfRule type="expression" dxfId="53" priority="47" stopIfTrue="1">
      <formula>K44&gt;F44</formula>
    </cfRule>
    <cfRule type="expression" dxfId="52" priority="48" stopIfTrue="1">
      <formula>K44&lt;E44</formula>
    </cfRule>
  </conditionalFormatting>
  <conditionalFormatting sqref="J50:J51">
    <cfRule type="expression" dxfId="51" priority="43" stopIfTrue="1">
      <formula>J50&lt;E50</formula>
    </cfRule>
    <cfRule type="expression" dxfId="50" priority="46" stopIfTrue="1">
      <formula>+J50&gt;F50</formula>
    </cfRule>
  </conditionalFormatting>
  <conditionalFormatting sqref="I51">
    <cfRule type="expression" dxfId="49" priority="44" stopIfTrue="1">
      <formula>I51&gt;F51</formula>
    </cfRule>
    <cfRule type="expression" dxfId="48" priority="45" stopIfTrue="1">
      <formula>I51&lt;E51</formula>
    </cfRule>
  </conditionalFormatting>
  <conditionalFormatting sqref="K50:K51">
    <cfRule type="expression" dxfId="47" priority="41" stopIfTrue="1">
      <formula>K50&gt;F50</formula>
    </cfRule>
    <cfRule type="expression" dxfId="46" priority="42" stopIfTrue="1">
      <formula>K50&lt;E50</formula>
    </cfRule>
  </conditionalFormatting>
  <conditionalFormatting sqref="J28">
    <cfRule type="expression" dxfId="45" priority="37" stopIfTrue="1">
      <formula>J28&lt;E28</formula>
    </cfRule>
    <cfRule type="expression" dxfId="44" priority="40" stopIfTrue="1">
      <formula>+J28&gt;F28</formula>
    </cfRule>
  </conditionalFormatting>
  <conditionalFormatting sqref="I28">
    <cfRule type="expression" dxfId="43" priority="38" stopIfTrue="1">
      <formula>I28&gt;F28</formula>
    </cfRule>
    <cfRule type="expression" dxfId="42" priority="39" stopIfTrue="1">
      <formula>I28&lt;E28</formula>
    </cfRule>
  </conditionalFormatting>
  <conditionalFormatting sqref="K28">
    <cfRule type="expression" dxfId="41" priority="35" stopIfTrue="1">
      <formula>K28&gt;F28</formula>
    </cfRule>
    <cfRule type="expression" dxfId="40" priority="36" stopIfTrue="1">
      <formula>K28&lt;E28</formula>
    </cfRule>
  </conditionalFormatting>
  <conditionalFormatting sqref="J31">
    <cfRule type="expression" dxfId="39" priority="31" stopIfTrue="1">
      <formula>J31&lt;E31</formula>
    </cfRule>
    <cfRule type="expression" dxfId="38" priority="34" stopIfTrue="1">
      <formula>+J31&gt;F31</formula>
    </cfRule>
  </conditionalFormatting>
  <conditionalFormatting sqref="I31">
    <cfRule type="expression" dxfId="37" priority="32" stopIfTrue="1">
      <formula>I31&gt;F31</formula>
    </cfRule>
    <cfRule type="expression" dxfId="36" priority="33" stopIfTrue="1">
      <formula>I31&lt;E31</formula>
    </cfRule>
  </conditionalFormatting>
  <conditionalFormatting sqref="K31">
    <cfRule type="expression" dxfId="35" priority="29" stopIfTrue="1">
      <formula>K31&gt;F31</formula>
    </cfRule>
    <cfRule type="expression" dxfId="34" priority="30" stopIfTrue="1">
      <formula>K31&lt;E31</formula>
    </cfRule>
  </conditionalFormatting>
  <conditionalFormatting sqref="K37">
    <cfRule type="expression" dxfId="33" priority="23" stopIfTrue="1">
      <formula>K37&gt;F37</formula>
    </cfRule>
    <cfRule type="expression" dxfId="32" priority="24" stopIfTrue="1">
      <formula>K37&lt;E37</formula>
    </cfRule>
  </conditionalFormatting>
  <conditionalFormatting sqref="J37">
    <cfRule type="expression" dxfId="31" priority="25" stopIfTrue="1">
      <formula>J37&lt;E37</formula>
    </cfRule>
    <cfRule type="expression" dxfId="30" priority="28" stopIfTrue="1">
      <formula>+J37&gt;F37</formula>
    </cfRule>
  </conditionalFormatting>
  <conditionalFormatting sqref="I37">
    <cfRule type="expression" dxfId="29" priority="26" stopIfTrue="1">
      <formula>I37&gt;F37</formula>
    </cfRule>
    <cfRule type="expression" dxfId="28" priority="27" stopIfTrue="1">
      <formula>I37&lt;E37</formula>
    </cfRule>
  </conditionalFormatting>
  <conditionalFormatting sqref="I20">
    <cfRule type="expression" dxfId="27" priority="21" stopIfTrue="1">
      <formula>I20&gt;F20</formula>
    </cfRule>
    <cfRule type="expression" dxfId="26" priority="22" stopIfTrue="1">
      <formula>I20&lt;E20</formula>
    </cfRule>
  </conditionalFormatting>
  <conditionalFormatting sqref="J27">
    <cfRule type="expression" dxfId="25" priority="17" stopIfTrue="1">
      <formula>J27&lt;E27</formula>
    </cfRule>
    <cfRule type="expression" dxfId="24" priority="20" stopIfTrue="1">
      <formula>+J27&gt;F27</formula>
    </cfRule>
  </conditionalFormatting>
  <conditionalFormatting sqref="I27">
    <cfRule type="expression" dxfId="23" priority="18" stopIfTrue="1">
      <formula>I27&gt;F27</formula>
    </cfRule>
    <cfRule type="expression" dxfId="22" priority="19" stopIfTrue="1">
      <formula>I27&lt;E27</formula>
    </cfRule>
  </conditionalFormatting>
  <conditionalFormatting sqref="K27">
    <cfRule type="expression" dxfId="21" priority="15" stopIfTrue="1">
      <formula>K27&gt;F27</formula>
    </cfRule>
    <cfRule type="expression" dxfId="20" priority="16" stopIfTrue="1">
      <formula>K27&lt;E27</formula>
    </cfRule>
  </conditionalFormatting>
  <conditionalFormatting sqref="K35">
    <cfRule type="expression" dxfId="19" priority="9" stopIfTrue="1">
      <formula>K35&gt;F35</formula>
    </cfRule>
    <cfRule type="expression" dxfId="18" priority="10" stopIfTrue="1">
      <formula>K35&lt;E35</formula>
    </cfRule>
  </conditionalFormatting>
  <conditionalFormatting sqref="J35">
    <cfRule type="expression" dxfId="17" priority="11" stopIfTrue="1">
      <formula>J35&lt;E35</formula>
    </cfRule>
    <cfRule type="expression" dxfId="16" priority="14" stopIfTrue="1">
      <formula>+J35&gt;F35</formula>
    </cfRule>
  </conditionalFormatting>
  <conditionalFormatting sqref="I35">
    <cfRule type="expression" dxfId="15" priority="12" stopIfTrue="1">
      <formula>I35&gt;F35</formula>
    </cfRule>
    <cfRule type="expression" dxfId="14" priority="13" stopIfTrue="1">
      <formula>I35&lt;E35</formula>
    </cfRule>
  </conditionalFormatting>
  <conditionalFormatting sqref="K40">
    <cfRule type="expression" dxfId="13" priority="3" stopIfTrue="1">
      <formula>K40&gt;F40</formula>
    </cfRule>
    <cfRule type="expression" dxfId="12" priority="4" stopIfTrue="1">
      <formula>K40&lt;E40</formula>
    </cfRule>
  </conditionalFormatting>
  <conditionalFormatting sqref="J40">
    <cfRule type="expression" dxfId="11" priority="5" stopIfTrue="1">
      <formula>J40&lt;E40</formula>
    </cfRule>
    <cfRule type="expression" dxfId="10" priority="8" stopIfTrue="1">
      <formula>+J40&gt;F40</formula>
    </cfRule>
  </conditionalFormatting>
  <conditionalFormatting sqref="I40">
    <cfRule type="expression" dxfId="9" priority="6" stopIfTrue="1">
      <formula>I40&gt;F40</formula>
    </cfRule>
    <cfRule type="expression" dxfId="8" priority="7" stopIfTrue="1">
      <formula>I40&lt;E40</formula>
    </cfRule>
  </conditionalFormatting>
  <conditionalFormatting sqref="I50">
    <cfRule type="expression" dxfId="7" priority="1" stopIfTrue="1">
      <formula>I50&gt;F50</formula>
    </cfRule>
    <cfRule type="expression" dxfId="6" priority="2" stopIfTrue="1">
      <formula>I50&lt;E50</formula>
    </cfRule>
  </conditionalFormatting>
  <printOptions horizontalCentered="1"/>
  <pageMargins left="0.25" right="0.25" top="0.41" bottom="0.68" header="0.17" footer="0.16"/>
  <pageSetup scale="75"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A9F7-926B-4B0B-BA29-B02344F298B6}">
  <sheetPr>
    <tabColor indexed="11"/>
  </sheetPr>
  <dimension ref="A1"/>
  <sheetViews>
    <sheetView workbookViewId="0"/>
  </sheetViews>
  <sheetFormatPr defaultRowHeight="12.75"/>
  <sheetData/>
  <pageMargins left="0.7" right="0.7" top="0.75" bottom="0.75" header="0.3" footer="0.3"/>
  <customProperties>
    <customPr name="Ibp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tabColor indexed="11"/>
  </sheetPr>
  <dimension ref="A1:V49"/>
  <sheetViews>
    <sheetView zoomScaleNormal="100" workbookViewId="0">
      <selection activeCell="B1" sqref="B1:L1"/>
    </sheetView>
  </sheetViews>
  <sheetFormatPr defaultColWidth="9.140625" defaultRowHeight="12.75"/>
  <cols>
    <col min="1" max="1" width="4.5703125" style="8" customWidth="1"/>
    <col min="2" max="2" width="13.5703125" style="8" customWidth="1"/>
    <col min="3" max="3" width="8" style="8" customWidth="1"/>
    <col min="4" max="5" width="8.5703125" style="13" customWidth="1"/>
    <col min="6" max="6" width="12.5703125" style="8" customWidth="1"/>
    <col min="7" max="7" width="6.5703125" style="8" customWidth="1"/>
    <col min="8" max="8" width="12.5703125" style="18" customWidth="1"/>
    <col min="9" max="10" width="12.5703125" style="8" customWidth="1"/>
    <col min="11" max="12" width="3.5703125" style="8" customWidth="1"/>
    <col min="13" max="16384" width="9.140625" style="8"/>
  </cols>
  <sheetData>
    <row r="1" spans="1:15" ht="57" customHeight="1" thickBot="1">
      <c r="A1" s="821"/>
      <c r="B1" s="1112" t="s">
        <v>842</v>
      </c>
      <c r="C1" s="1112"/>
      <c r="D1" s="1112"/>
      <c r="E1" s="1112"/>
      <c r="F1" s="1112"/>
      <c r="G1" s="1112"/>
      <c r="H1" s="1112"/>
      <c r="I1" s="1112"/>
      <c r="J1" s="1112"/>
      <c r="K1" s="1112"/>
      <c r="L1" s="1113"/>
    </row>
    <row r="2" spans="1:15" ht="12" customHeight="1">
      <c r="A2" s="67" t="s">
        <v>104</v>
      </c>
      <c r="B2" s="68"/>
      <c r="C2" s="1130">
        <f>INTRO!D41</f>
        <v>0</v>
      </c>
      <c r="D2" s="1130"/>
      <c r="E2" s="1130"/>
      <c r="F2" s="1130"/>
      <c r="G2" s="1130"/>
      <c r="H2" s="46" t="s">
        <v>5</v>
      </c>
      <c r="I2" s="1116">
        <f>INTRO!D35</f>
        <v>0</v>
      </c>
      <c r="J2" s="1116"/>
      <c r="K2" s="1116"/>
      <c r="L2" s="1117"/>
      <c r="N2" s="19"/>
      <c r="O2" s="10"/>
    </row>
    <row r="3" spans="1:15" ht="13.5" thickBot="1">
      <c r="A3" s="70" t="s">
        <v>115</v>
      </c>
      <c r="B3" s="69"/>
      <c r="C3" s="1131">
        <f>INTRO!D42</f>
        <v>0</v>
      </c>
      <c r="D3" s="1131"/>
      <c r="E3" s="1131"/>
      <c r="F3" s="1131"/>
      <c r="G3" s="1131"/>
      <c r="H3" s="65" t="s">
        <v>106</v>
      </c>
      <c r="I3" s="1120">
        <f>INTRO!D34</f>
        <v>0</v>
      </c>
      <c r="J3" s="1120"/>
      <c r="K3" s="1120"/>
      <c r="L3" s="1121"/>
      <c r="N3" s="11"/>
      <c r="O3" s="11"/>
    </row>
    <row r="4" spans="1:15" s="11" customFormat="1" ht="13.5" thickBot="1">
      <c r="A4" s="766"/>
      <c r="B4" s="10"/>
      <c r="C4" s="73"/>
      <c r="D4" s="73"/>
      <c r="E4" s="73"/>
      <c r="F4" s="73"/>
      <c r="G4" s="73"/>
      <c r="H4" s="66"/>
      <c r="I4" s="74"/>
      <c r="J4" s="74"/>
      <c r="K4" s="74"/>
      <c r="L4" s="767"/>
    </row>
    <row r="5" spans="1:15" ht="12.75" customHeight="1">
      <c r="A5" s="1128" t="s">
        <v>105</v>
      </c>
      <c r="B5" s="1129"/>
      <c r="C5" s="1129"/>
      <c r="D5" s="1132">
        <f>INTRO!D41</f>
        <v>0</v>
      </c>
      <c r="E5" s="1132"/>
      <c r="F5" s="1132"/>
      <c r="G5" s="1133"/>
      <c r="H5" s="1129" t="s">
        <v>759</v>
      </c>
      <c r="I5" s="1129"/>
      <c r="J5" s="1129"/>
      <c r="K5" s="1118">
        <f>INTRO!D36</f>
        <v>0</v>
      </c>
      <c r="L5" s="1119"/>
      <c r="N5" s="19"/>
      <c r="O5" s="10"/>
    </row>
    <row r="6" spans="1:15" ht="13.5" thickBot="1">
      <c r="A6" s="194" t="s">
        <v>4</v>
      </c>
      <c r="B6" s="1122"/>
      <c r="C6" s="1126"/>
      <c r="D6" s="1126"/>
      <c r="E6" s="1126"/>
      <c r="F6" s="1126"/>
      <c r="G6" s="1127"/>
      <c r="H6" s="1134"/>
      <c r="I6" s="1134"/>
      <c r="J6" s="1134"/>
      <c r="K6" s="1122"/>
      <c r="L6" s="1123"/>
    </row>
    <row r="7" spans="1:15" ht="13.5" thickBot="1">
      <c r="A7" s="426" t="s">
        <v>775</v>
      </c>
      <c r="B7" s="108"/>
      <c r="C7" s="108"/>
      <c r="D7" s="108"/>
      <c r="E7" s="108"/>
      <c r="F7" s="108"/>
      <c r="G7" s="108"/>
      <c r="H7" s="64"/>
      <c r="I7" s="64"/>
      <c r="J7" s="64"/>
      <c r="K7" s="108"/>
      <c r="L7" s="769"/>
    </row>
    <row r="8" spans="1:15" ht="18.75" customHeight="1">
      <c r="A8" s="1135" t="s">
        <v>59</v>
      </c>
      <c r="B8" s="1140" t="s">
        <v>738</v>
      </c>
      <c r="C8" s="1141"/>
      <c r="D8" s="1144" t="s">
        <v>99</v>
      </c>
      <c r="E8" s="1144"/>
      <c r="F8" s="1149" t="s">
        <v>142</v>
      </c>
      <c r="G8" s="1156" t="s">
        <v>100</v>
      </c>
      <c r="H8" s="1137" t="s">
        <v>102</v>
      </c>
      <c r="I8" s="1138"/>
      <c r="J8" s="1139"/>
      <c r="K8" s="1149" t="s">
        <v>60</v>
      </c>
      <c r="L8" s="1124" t="s">
        <v>101</v>
      </c>
    </row>
    <row r="9" spans="1:15" s="20" customFormat="1" ht="13.5" thickBot="1">
      <c r="A9" s="1136"/>
      <c r="B9" s="1142"/>
      <c r="C9" s="1143"/>
      <c r="D9" s="107" t="s">
        <v>217</v>
      </c>
      <c r="E9" s="107" t="s">
        <v>218</v>
      </c>
      <c r="F9" s="1150"/>
      <c r="G9" s="1157"/>
      <c r="H9" s="105" t="s">
        <v>110</v>
      </c>
      <c r="I9" s="105" t="s">
        <v>111</v>
      </c>
      <c r="J9" s="106" t="s">
        <v>112</v>
      </c>
      <c r="K9" s="1150"/>
      <c r="L9" s="1125"/>
    </row>
    <row r="10" spans="1:15" s="26" customFormat="1" ht="15">
      <c r="A10" s="543"/>
      <c r="B10" s="1145"/>
      <c r="C10" s="1146"/>
      <c r="D10" s="21"/>
      <c r="E10" s="21"/>
      <c r="F10" s="22"/>
      <c r="G10" s="25"/>
      <c r="H10" s="71"/>
      <c r="I10" s="71"/>
      <c r="J10" s="72"/>
      <c r="K10" s="25"/>
      <c r="L10" s="36"/>
    </row>
    <row r="11" spans="1:15" s="26" customFormat="1" ht="15">
      <c r="A11" s="37"/>
      <c r="B11" s="1147"/>
      <c r="C11" s="1148"/>
      <c r="D11" s="109"/>
      <c r="E11" s="109"/>
      <c r="F11" s="544"/>
      <c r="G11" s="27"/>
      <c r="H11" s="23"/>
      <c r="I11" s="23"/>
      <c r="J11" s="24"/>
      <c r="K11" s="27"/>
      <c r="L11" s="38"/>
    </row>
    <row r="12" spans="1:15" s="26" customFormat="1" ht="15">
      <c r="A12" s="37"/>
      <c r="B12" s="1114"/>
      <c r="C12" s="1115"/>
      <c r="D12" s="21"/>
      <c r="E12" s="21"/>
      <c r="F12" s="22"/>
      <c r="G12" s="27"/>
      <c r="H12" s="23"/>
      <c r="I12" s="23"/>
      <c r="J12" s="24"/>
      <c r="K12" s="27"/>
      <c r="L12" s="38"/>
    </row>
    <row r="13" spans="1:15" s="26" customFormat="1" ht="15">
      <c r="A13" s="37"/>
      <c r="B13" s="1114"/>
      <c r="C13" s="1115"/>
      <c r="D13" s="21"/>
      <c r="E13" s="21"/>
      <c r="F13" s="22"/>
      <c r="G13" s="27"/>
      <c r="H13" s="23"/>
      <c r="I13" s="23"/>
      <c r="J13" s="24"/>
      <c r="K13" s="27"/>
      <c r="L13" s="38"/>
    </row>
    <row r="14" spans="1:15" s="26" customFormat="1" ht="15">
      <c r="A14" s="37"/>
      <c r="B14" s="1114"/>
      <c r="C14" s="1115"/>
      <c r="D14" s="21"/>
      <c r="E14" s="21"/>
      <c r="F14" s="22"/>
      <c r="G14" s="27"/>
      <c r="H14" s="23"/>
      <c r="I14" s="23"/>
      <c r="J14" s="24"/>
      <c r="K14" s="27"/>
      <c r="L14" s="38"/>
    </row>
    <row r="15" spans="1:15" s="26" customFormat="1" ht="15">
      <c r="A15" s="37"/>
      <c r="B15" s="1114"/>
      <c r="C15" s="1115"/>
      <c r="D15" s="21"/>
      <c r="E15" s="21"/>
      <c r="F15" s="22"/>
      <c r="G15" s="27"/>
      <c r="H15" s="23"/>
      <c r="I15" s="23"/>
      <c r="J15" s="24"/>
      <c r="K15" s="27"/>
      <c r="L15" s="38"/>
    </row>
    <row r="16" spans="1:15" s="26" customFormat="1" ht="15">
      <c r="A16" s="37"/>
      <c r="B16" s="1114"/>
      <c r="C16" s="1115"/>
      <c r="D16" s="21"/>
      <c r="E16" s="21"/>
      <c r="F16" s="22"/>
      <c r="G16" s="27"/>
      <c r="H16" s="23"/>
      <c r="I16" s="23"/>
      <c r="J16" s="24"/>
      <c r="K16" s="27"/>
      <c r="L16" s="38"/>
    </row>
    <row r="17" spans="1:12" s="26" customFormat="1" ht="15">
      <c r="A17" s="37"/>
      <c r="B17" s="1114"/>
      <c r="C17" s="1115"/>
      <c r="D17" s="21"/>
      <c r="E17" s="21"/>
      <c r="F17" s="22"/>
      <c r="G17" s="27"/>
      <c r="H17" s="23"/>
      <c r="I17" s="23"/>
      <c r="J17" s="24"/>
      <c r="K17" s="27"/>
      <c r="L17" s="38"/>
    </row>
    <row r="18" spans="1:12" s="26" customFormat="1" ht="15">
      <c r="A18" s="37"/>
      <c r="B18" s="1114"/>
      <c r="C18" s="1115"/>
      <c r="D18" s="21"/>
      <c r="E18" s="21"/>
      <c r="F18" s="22"/>
      <c r="G18" s="27"/>
      <c r="H18" s="23"/>
      <c r="I18" s="23"/>
      <c r="J18" s="24"/>
      <c r="K18" s="27"/>
      <c r="L18" s="38"/>
    </row>
    <row r="19" spans="1:12" s="26" customFormat="1" ht="15">
      <c r="A19" s="37"/>
      <c r="B19" s="1114"/>
      <c r="C19" s="1115"/>
      <c r="D19" s="21"/>
      <c r="E19" s="21"/>
      <c r="F19" s="22"/>
      <c r="G19" s="27"/>
      <c r="H19" s="23"/>
      <c r="I19" s="23"/>
      <c r="J19" s="24"/>
      <c r="K19" s="27"/>
      <c r="L19" s="38"/>
    </row>
    <row r="20" spans="1:12" s="26" customFormat="1" ht="15">
      <c r="A20" s="37"/>
      <c r="B20" s="1114"/>
      <c r="C20" s="1115"/>
      <c r="D20" s="21"/>
      <c r="E20" s="21"/>
      <c r="F20" s="22"/>
      <c r="G20" s="27"/>
      <c r="H20" s="23"/>
      <c r="I20" s="23"/>
      <c r="J20" s="24"/>
      <c r="K20" s="27"/>
      <c r="L20" s="38"/>
    </row>
    <row r="21" spans="1:12" s="26" customFormat="1" ht="15">
      <c r="A21" s="37"/>
      <c r="B21" s="751"/>
      <c r="C21" s="752"/>
      <c r="D21" s="21"/>
      <c r="E21" s="21"/>
      <c r="F21" s="22"/>
      <c r="G21" s="27"/>
      <c r="H21" s="23"/>
      <c r="I21" s="23"/>
      <c r="J21" s="24"/>
      <c r="K21" s="27"/>
      <c r="L21" s="38"/>
    </row>
    <row r="22" spans="1:12" s="26" customFormat="1" ht="15">
      <c r="A22" s="37"/>
      <c r="B22" s="751"/>
      <c r="C22" s="752"/>
      <c r="D22" s="21"/>
      <c r="E22" s="21"/>
      <c r="F22" s="22"/>
      <c r="G22" s="27"/>
      <c r="H22" s="23"/>
      <c r="I22" s="23"/>
      <c r="J22" s="24"/>
      <c r="K22" s="27"/>
      <c r="L22" s="38"/>
    </row>
    <row r="23" spans="1:12" s="26" customFormat="1" ht="15">
      <c r="A23" s="37"/>
      <c r="B23" s="751"/>
      <c r="C23" s="752"/>
      <c r="D23" s="21"/>
      <c r="E23" s="21"/>
      <c r="F23" s="22"/>
      <c r="G23" s="27"/>
      <c r="H23" s="23"/>
      <c r="I23" s="23"/>
      <c r="J23" s="24"/>
      <c r="K23" s="27"/>
      <c r="L23" s="38"/>
    </row>
    <row r="24" spans="1:12" s="26" customFormat="1" ht="15">
      <c r="A24" s="37"/>
      <c r="B24" s="1114"/>
      <c r="C24" s="1115"/>
      <c r="D24" s="21"/>
      <c r="E24" s="21"/>
      <c r="F24" s="22"/>
      <c r="G24" s="27"/>
      <c r="H24" s="23"/>
      <c r="I24" s="23"/>
      <c r="J24" s="24"/>
      <c r="K24" s="27"/>
      <c r="L24" s="38"/>
    </row>
    <row r="25" spans="1:12" s="26" customFormat="1" ht="15">
      <c r="A25" s="37"/>
      <c r="B25" s="1114"/>
      <c r="C25" s="1115"/>
      <c r="D25" s="21"/>
      <c r="E25" s="21"/>
      <c r="F25" s="22"/>
      <c r="G25" s="27"/>
      <c r="H25" s="23"/>
      <c r="I25" s="23"/>
      <c r="J25" s="24"/>
      <c r="K25" s="27"/>
      <c r="L25" s="38"/>
    </row>
    <row r="26" spans="1:12" s="26" customFormat="1" ht="15">
      <c r="A26" s="37"/>
      <c r="B26" s="1114"/>
      <c r="C26" s="1115"/>
      <c r="D26" s="21"/>
      <c r="E26" s="21"/>
      <c r="F26" s="22"/>
      <c r="G26" s="27"/>
      <c r="H26" s="23"/>
      <c r="I26" s="23"/>
      <c r="J26" s="24"/>
      <c r="K26" s="27"/>
      <c r="L26" s="38"/>
    </row>
    <row r="27" spans="1:12" s="26" customFormat="1" ht="15">
      <c r="A27" s="37"/>
      <c r="B27" s="1114"/>
      <c r="C27" s="1115"/>
      <c r="D27" s="21"/>
      <c r="E27" s="21"/>
      <c r="F27" s="22"/>
      <c r="G27" s="27"/>
      <c r="H27" s="23"/>
      <c r="I27" s="23"/>
      <c r="J27" s="24"/>
      <c r="K27" s="27"/>
      <c r="L27" s="38"/>
    </row>
    <row r="28" spans="1:12" s="26" customFormat="1" ht="15">
      <c r="A28" s="37"/>
      <c r="B28" s="1114"/>
      <c r="C28" s="1115"/>
      <c r="D28" s="21"/>
      <c r="E28" s="21"/>
      <c r="F28" s="22"/>
      <c r="G28" s="27"/>
      <c r="H28" s="23"/>
      <c r="I28" s="23"/>
      <c r="J28" s="24"/>
      <c r="K28" s="27"/>
      <c r="L28" s="38"/>
    </row>
    <row r="29" spans="1:12" s="26" customFormat="1" ht="15">
      <c r="A29" s="37"/>
      <c r="B29" s="1114"/>
      <c r="C29" s="1115"/>
      <c r="D29" s="21"/>
      <c r="E29" s="21"/>
      <c r="F29" s="22"/>
      <c r="G29" s="27"/>
      <c r="H29" s="23"/>
      <c r="I29" s="23"/>
      <c r="J29" s="24"/>
      <c r="K29" s="27"/>
      <c r="L29" s="38"/>
    </row>
    <row r="30" spans="1:12" s="26" customFormat="1" ht="15">
      <c r="A30" s="37"/>
      <c r="B30" s="1114"/>
      <c r="C30" s="1115"/>
      <c r="D30" s="21"/>
      <c r="E30" s="21"/>
      <c r="F30" s="22"/>
      <c r="G30" s="27"/>
      <c r="H30" s="23"/>
      <c r="I30" s="23"/>
      <c r="J30" s="24"/>
      <c r="K30" s="27"/>
      <c r="L30" s="38"/>
    </row>
    <row r="31" spans="1:12" s="26" customFormat="1" ht="15">
      <c r="A31" s="37"/>
      <c r="B31" s="1114"/>
      <c r="C31" s="1115"/>
      <c r="D31" s="21"/>
      <c r="E31" s="21"/>
      <c r="F31" s="22"/>
      <c r="G31" s="27"/>
      <c r="H31" s="23"/>
      <c r="I31" s="23"/>
      <c r="J31" s="24"/>
      <c r="K31" s="27"/>
      <c r="L31" s="38"/>
    </row>
    <row r="32" spans="1:12" s="26" customFormat="1" ht="15">
      <c r="A32" s="37"/>
      <c r="B32" s="1114"/>
      <c r="C32" s="1115"/>
      <c r="D32" s="21"/>
      <c r="E32" s="21"/>
      <c r="F32" s="22"/>
      <c r="G32" s="27"/>
      <c r="H32" s="23"/>
      <c r="I32" s="23"/>
      <c r="J32" s="24"/>
      <c r="K32" s="27"/>
      <c r="L32" s="38"/>
    </row>
    <row r="33" spans="1:12" s="26" customFormat="1" ht="15">
      <c r="A33" s="37"/>
      <c r="B33" s="1114"/>
      <c r="C33" s="1115"/>
      <c r="D33" s="21"/>
      <c r="E33" s="21"/>
      <c r="F33" s="22"/>
      <c r="G33" s="27"/>
      <c r="H33" s="23"/>
      <c r="I33" s="23"/>
      <c r="J33" s="24"/>
      <c r="K33" s="27"/>
      <c r="L33" s="38"/>
    </row>
    <row r="34" spans="1:12" s="26" customFormat="1" ht="15">
      <c r="A34" s="37"/>
      <c r="B34" s="1114"/>
      <c r="C34" s="1115"/>
      <c r="D34" s="21"/>
      <c r="E34" s="21"/>
      <c r="F34" s="22"/>
      <c r="G34" s="27"/>
      <c r="H34" s="23"/>
      <c r="I34" s="23"/>
      <c r="J34" s="24"/>
      <c r="K34" s="27"/>
      <c r="L34" s="38"/>
    </row>
    <row r="35" spans="1:12" s="26" customFormat="1" ht="15">
      <c r="A35" s="37"/>
      <c r="B35" s="1114"/>
      <c r="C35" s="1115"/>
      <c r="D35" s="21"/>
      <c r="E35" s="21"/>
      <c r="F35" s="22"/>
      <c r="G35" s="27"/>
      <c r="H35" s="23"/>
      <c r="I35" s="23"/>
      <c r="J35" s="24"/>
      <c r="K35" s="27"/>
      <c r="L35" s="38"/>
    </row>
    <row r="36" spans="1:12" s="26" customFormat="1" ht="15">
      <c r="A36" s="37"/>
      <c r="B36" s="1114"/>
      <c r="C36" s="1115"/>
      <c r="D36" s="21"/>
      <c r="E36" s="21"/>
      <c r="F36" s="22"/>
      <c r="G36" s="27"/>
      <c r="H36" s="23"/>
      <c r="I36" s="23"/>
      <c r="J36" s="24"/>
      <c r="K36" s="27"/>
      <c r="L36" s="38"/>
    </row>
    <row r="37" spans="1:12" s="26" customFormat="1" ht="15">
      <c r="A37" s="37"/>
      <c r="B37" s="1114"/>
      <c r="C37" s="1115"/>
      <c r="D37" s="21"/>
      <c r="E37" s="21"/>
      <c r="F37" s="22"/>
      <c r="G37" s="27"/>
      <c r="H37" s="23"/>
      <c r="I37" s="23"/>
      <c r="J37" s="24"/>
      <c r="K37" s="27"/>
      <c r="L37" s="38"/>
    </row>
    <row r="38" spans="1:12" s="26" customFormat="1" ht="15">
      <c r="A38" s="37"/>
      <c r="B38" s="1114"/>
      <c r="C38" s="1115"/>
      <c r="D38" s="21"/>
      <c r="E38" s="21"/>
      <c r="F38" s="22"/>
      <c r="G38" s="27"/>
      <c r="H38" s="23"/>
      <c r="I38" s="23"/>
      <c r="J38" s="24"/>
      <c r="K38" s="27"/>
      <c r="L38" s="38"/>
    </row>
    <row r="39" spans="1:12" s="26" customFormat="1" ht="15">
      <c r="A39" s="37"/>
      <c r="B39" s="1114"/>
      <c r="C39" s="1115"/>
      <c r="D39" s="21"/>
      <c r="E39" s="21"/>
      <c r="F39" s="22"/>
      <c r="G39" s="27"/>
      <c r="H39" s="23"/>
      <c r="I39" s="23"/>
      <c r="J39" s="24"/>
      <c r="K39" s="27"/>
      <c r="L39" s="38"/>
    </row>
    <row r="40" spans="1:12" s="26" customFormat="1" ht="15">
      <c r="A40" s="37"/>
      <c r="B40" s="1114"/>
      <c r="C40" s="1115"/>
      <c r="D40" s="21"/>
      <c r="E40" s="21"/>
      <c r="F40" s="22"/>
      <c r="G40" s="27"/>
      <c r="H40" s="23"/>
      <c r="I40" s="23"/>
      <c r="J40" s="24"/>
      <c r="K40" s="27"/>
      <c r="L40" s="38"/>
    </row>
    <row r="41" spans="1:12" s="26" customFormat="1" ht="15">
      <c r="A41" s="37"/>
      <c r="B41" s="1114"/>
      <c r="C41" s="1115"/>
      <c r="D41" s="21"/>
      <c r="E41" s="21"/>
      <c r="F41" s="22"/>
      <c r="G41" s="27"/>
      <c r="H41" s="23"/>
      <c r="I41" s="23"/>
      <c r="J41" s="24"/>
      <c r="K41" s="27"/>
      <c r="L41" s="38"/>
    </row>
    <row r="42" spans="1:12" s="26" customFormat="1" ht="15">
      <c r="A42" s="37"/>
      <c r="B42" s="1114"/>
      <c r="C42" s="1115"/>
      <c r="D42" s="21"/>
      <c r="E42" s="21"/>
      <c r="F42" s="22"/>
      <c r="G42" s="27"/>
      <c r="H42" s="23"/>
      <c r="I42" s="23"/>
      <c r="J42" s="24"/>
      <c r="K42" s="27"/>
      <c r="L42" s="38"/>
    </row>
    <row r="43" spans="1:12" s="26" customFormat="1" ht="15">
      <c r="A43" s="37"/>
      <c r="B43" s="1114"/>
      <c r="C43" s="1115"/>
      <c r="D43" s="21"/>
      <c r="E43" s="21"/>
      <c r="F43" s="22"/>
      <c r="G43" s="27"/>
      <c r="H43" s="23"/>
      <c r="I43" s="23"/>
      <c r="J43" s="24"/>
      <c r="K43" s="27"/>
      <c r="L43" s="38"/>
    </row>
    <row r="44" spans="1:12" s="26" customFormat="1" ht="15.75" thickBot="1">
      <c r="A44" s="39"/>
      <c r="B44" s="1154"/>
      <c r="C44" s="1155"/>
      <c r="D44" s="110"/>
      <c r="E44" s="110"/>
      <c r="F44" s="545"/>
      <c r="G44" s="40"/>
      <c r="H44" s="535"/>
      <c r="I44" s="535"/>
      <c r="J44" s="546"/>
      <c r="K44" s="40"/>
      <c r="L44" s="41"/>
    </row>
    <row r="45" spans="1:12" s="26" customFormat="1" ht="15.75" thickBot="1">
      <c r="A45" s="31"/>
      <c r="B45" s="31"/>
      <c r="C45" s="31"/>
      <c r="D45" s="1151" t="s">
        <v>107</v>
      </c>
      <c r="E45" s="1152"/>
      <c r="F45" s="1152"/>
      <c r="G45" s="1152"/>
      <c r="H45" s="1152"/>
      <c r="I45" s="1152"/>
      <c r="J45" s="1152"/>
      <c r="K45" s="1153"/>
    </row>
    <row r="46" spans="1:12">
      <c r="D46" s="8"/>
      <c r="E46" s="11"/>
      <c r="F46" s="11"/>
      <c r="H46" s="8"/>
    </row>
    <row r="47" spans="1:12" ht="9.75" customHeight="1">
      <c r="B47" s="1106" t="s">
        <v>113</v>
      </c>
      <c r="C47" s="1107"/>
      <c r="D47" s="1108" t="s">
        <v>2</v>
      </c>
      <c r="E47" s="1108"/>
      <c r="F47" s="1108"/>
      <c r="G47" s="1108" t="s">
        <v>61</v>
      </c>
      <c r="H47" s="1108"/>
      <c r="I47" s="1108"/>
      <c r="J47" s="1108" t="s">
        <v>3</v>
      </c>
      <c r="K47" s="1109"/>
    </row>
    <row r="48" spans="1:12" ht="20.25" customHeight="1">
      <c r="B48" s="1110"/>
      <c r="C48" s="1111"/>
      <c r="D48" s="1103"/>
      <c r="E48" s="1103"/>
      <c r="F48" s="1103"/>
      <c r="G48" s="1103"/>
      <c r="H48" s="1103"/>
      <c r="I48" s="1103"/>
      <c r="J48" s="1104"/>
      <c r="K48" s="1105"/>
    </row>
    <row r="49" spans="1:22" s="15" customFormat="1" ht="9">
      <c r="A49" s="14"/>
      <c r="B49" s="14"/>
      <c r="C49" s="16"/>
      <c r="D49" s="111"/>
      <c r="E49" s="111"/>
      <c r="F49" s="28"/>
      <c r="G49" s="14"/>
      <c r="H49" s="29"/>
      <c r="I49" s="14"/>
      <c r="J49" s="14"/>
      <c r="K49" s="14"/>
      <c r="L49" s="30"/>
      <c r="M49" s="14"/>
      <c r="N49" s="14"/>
      <c r="O49" s="14"/>
      <c r="P49" s="14"/>
      <c r="Q49" s="14"/>
      <c r="R49" s="14"/>
      <c r="S49" s="14"/>
      <c r="T49" s="14"/>
      <c r="U49" s="14"/>
      <c r="V49" s="14"/>
    </row>
  </sheetData>
  <customSheetViews>
    <customSheetView guid="{4386EC60-C10A-4757-8A9B-A7E03A340F6B}" showPageBreaks="1" printArea="1">
      <selection activeCell="Q12" sqref="Q12"/>
      <pageMargins left="0.25" right="0.25" top="0.41" bottom="0.68" header="0.17" footer="0.16"/>
      <printOptions horizontalCentered="1" verticalCentered="1"/>
      <pageSetup scale="89" orientation="portrait" r:id="rId1"/>
      <headerFooter alignWithMargins="0">
        <oddFooter xml:space="preserve">&amp;L&amp;P of &amp;N&amp;RPPAP: Revision 1.4
Date: 4/12/12
</oddFooter>
      </headerFooter>
    </customSheetView>
  </customSheetViews>
  <mergeCells count="61">
    <mergeCell ref="K8:K9"/>
    <mergeCell ref="D45:K45"/>
    <mergeCell ref="B44:C44"/>
    <mergeCell ref="B43:C43"/>
    <mergeCell ref="B35:C35"/>
    <mergeCell ref="B36:C36"/>
    <mergeCell ref="B28:C28"/>
    <mergeCell ref="B40:C40"/>
    <mergeCell ref="B30:C30"/>
    <mergeCell ref="B31:C31"/>
    <mergeCell ref="F8:F9"/>
    <mergeCell ref="G8:G9"/>
    <mergeCell ref="B41:C41"/>
    <mergeCell ref="B42:C42"/>
    <mergeCell ref="B27:C27"/>
    <mergeCell ref="B29:C29"/>
    <mergeCell ref="B34:C34"/>
    <mergeCell ref="B37:C37"/>
    <mergeCell ref="B33:C33"/>
    <mergeCell ref="B39:C39"/>
    <mergeCell ref="B38:C38"/>
    <mergeCell ref="B20:C20"/>
    <mergeCell ref="B24:C24"/>
    <mergeCell ref="B25:C25"/>
    <mergeCell ref="B26:C26"/>
    <mergeCell ref="B32:C32"/>
    <mergeCell ref="A8:A9"/>
    <mergeCell ref="H8:J8"/>
    <mergeCell ref="B8:C9"/>
    <mergeCell ref="B18:C18"/>
    <mergeCell ref="B14:C14"/>
    <mergeCell ref="B15:C15"/>
    <mergeCell ref="B16:C16"/>
    <mergeCell ref="D8:E8"/>
    <mergeCell ref="B10:C10"/>
    <mergeCell ref="B11:C11"/>
    <mergeCell ref="B17:C17"/>
    <mergeCell ref="B1:L1"/>
    <mergeCell ref="B19:C19"/>
    <mergeCell ref="I2:L2"/>
    <mergeCell ref="B12:C12"/>
    <mergeCell ref="B13:C13"/>
    <mergeCell ref="K5:L5"/>
    <mergeCell ref="I3:L3"/>
    <mergeCell ref="K6:L6"/>
    <mergeCell ref="L8:L9"/>
    <mergeCell ref="B6:G6"/>
    <mergeCell ref="A5:C5"/>
    <mergeCell ref="H5:J5"/>
    <mergeCell ref="C2:G2"/>
    <mergeCell ref="C3:G3"/>
    <mergeCell ref="D5:G5"/>
    <mergeCell ref="H6:J6"/>
    <mergeCell ref="G48:I48"/>
    <mergeCell ref="J48:K48"/>
    <mergeCell ref="B47:C47"/>
    <mergeCell ref="D47:F47"/>
    <mergeCell ref="G47:I47"/>
    <mergeCell ref="J47:K47"/>
    <mergeCell ref="D48:F48"/>
    <mergeCell ref="B48:C48"/>
  </mergeCells>
  <phoneticPr fontId="0" type="noConversion"/>
  <printOptions horizontalCentered="1"/>
  <pageMargins left="0.25" right="0.25" top="0.41" bottom="0.68" header="0.17" footer="0.16"/>
  <pageSetup scale="95"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V38"/>
  <sheetViews>
    <sheetView zoomScaleNormal="100" workbookViewId="0">
      <selection sqref="A1:L1"/>
    </sheetView>
  </sheetViews>
  <sheetFormatPr defaultColWidth="9.140625" defaultRowHeight="12.75"/>
  <cols>
    <col min="1" max="1" width="4.5703125" style="8" customWidth="1"/>
    <col min="2" max="2" width="20.42578125" style="8" customWidth="1"/>
    <col min="3" max="3" width="14.42578125" style="8" customWidth="1"/>
    <col min="4" max="5" width="8.5703125" style="13" customWidth="1"/>
    <col min="6" max="6" width="12.5703125" style="8" customWidth="1"/>
    <col min="7" max="7" width="6.5703125" style="8" customWidth="1"/>
    <col min="8" max="8" width="8.5703125" style="18" customWidth="1"/>
    <col min="9" max="10" width="8.5703125" style="8" customWidth="1"/>
    <col min="11" max="12" width="3.5703125" style="8" customWidth="1"/>
    <col min="13" max="16384" width="9.140625" style="8"/>
  </cols>
  <sheetData>
    <row r="1" spans="1:15" ht="57" customHeight="1" thickBot="1">
      <c r="A1" s="1194" t="s">
        <v>760</v>
      </c>
      <c r="B1" s="922"/>
      <c r="C1" s="922"/>
      <c r="D1" s="922"/>
      <c r="E1" s="922"/>
      <c r="F1" s="922"/>
      <c r="G1" s="922"/>
      <c r="H1" s="922"/>
      <c r="I1" s="922"/>
      <c r="J1" s="922"/>
      <c r="K1" s="922"/>
      <c r="L1" s="923"/>
    </row>
    <row r="2" spans="1:15" ht="12" customHeight="1">
      <c r="A2" s="67" t="s">
        <v>104</v>
      </c>
      <c r="B2" s="68"/>
      <c r="C2" s="1130">
        <f>INTRO!D41</f>
        <v>0</v>
      </c>
      <c r="D2" s="1130"/>
      <c r="E2" s="1130"/>
      <c r="F2" s="1130"/>
      <c r="G2" s="1130"/>
      <c r="H2" s="46" t="s">
        <v>5</v>
      </c>
      <c r="I2" s="1116">
        <f>INTRO!D35</f>
        <v>0</v>
      </c>
      <c r="J2" s="1116"/>
      <c r="K2" s="1116"/>
      <c r="L2" s="1117"/>
      <c r="N2" s="19"/>
      <c r="O2" s="10"/>
    </row>
    <row r="3" spans="1:15" ht="13.5" thickBot="1">
      <c r="A3" s="70" t="s">
        <v>115</v>
      </c>
      <c r="B3" s="69"/>
      <c r="C3" s="1131">
        <f>INTRO!D42</f>
        <v>0</v>
      </c>
      <c r="D3" s="1131"/>
      <c r="E3" s="1131"/>
      <c r="F3" s="1131"/>
      <c r="G3" s="1131"/>
      <c r="H3" s="65" t="s">
        <v>106</v>
      </c>
      <c r="I3" s="1120">
        <f>INTRO!D34</f>
        <v>0</v>
      </c>
      <c r="J3" s="1120"/>
      <c r="K3" s="1120"/>
      <c r="L3" s="1121"/>
      <c r="N3" s="11"/>
      <c r="O3" s="11"/>
    </row>
    <row r="4" spans="1:15" s="11" customFormat="1" ht="13.5" thickBot="1">
      <c r="A4" s="766"/>
      <c r="B4" s="10"/>
      <c r="C4" s="73"/>
      <c r="D4" s="73"/>
      <c r="E4" s="73"/>
      <c r="F4" s="73"/>
      <c r="G4" s="73"/>
      <c r="H4" s="66"/>
      <c r="I4" s="74"/>
      <c r="J4" s="74"/>
      <c r="K4" s="74"/>
      <c r="L4" s="767"/>
    </row>
    <row r="5" spans="1:15" ht="12.75" customHeight="1">
      <c r="A5" s="1128" t="s">
        <v>105</v>
      </c>
      <c r="B5" s="1129"/>
      <c r="C5" s="1129"/>
      <c r="D5" s="1132">
        <f>INTRO!D41</f>
        <v>0</v>
      </c>
      <c r="E5" s="1132"/>
      <c r="F5" s="1132"/>
      <c r="G5" s="1133"/>
      <c r="H5" s="1129" t="s">
        <v>759</v>
      </c>
      <c r="I5" s="1129"/>
      <c r="J5" s="1129"/>
      <c r="K5" s="1118">
        <f>INTRO!D36</f>
        <v>0</v>
      </c>
      <c r="L5" s="1119"/>
      <c r="N5" s="19"/>
      <c r="O5" s="10"/>
    </row>
    <row r="6" spans="1:15" ht="13.5" thickBot="1">
      <c r="A6" s="194" t="s">
        <v>4</v>
      </c>
      <c r="B6" s="1122"/>
      <c r="C6" s="1126"/>
      <c r="D6" s="1126"/>
      <c r="E6" s="1126"/>
      <c r="F6" s="1126"/>
      <c r="G6" s="1127"/>
      <c r="H6" s="1134"/>
      <c r="I6" s="1134"/>
      <c r="J6" s="1134"/>
      <c r="K6" s="1122"/>
      <c r="L6" s="1123"/>
    </row>
    <row r="7" spans="1:15" ht="13.5" thickBot="1">
      <c r="A7" s="426" t="s">
        <v>775</v>
      </c>
      <c r="B7" s="108"/>
      <c r="C7" s="108"/>
      <c r="D7" s="108"/>
      <c r="E7" s="108"/>
      <c r="F7" s="108"/>
      <c r="G7" s="108"/>
      <c r="H7" s="64"/>
      <c r="I7" s="64"/>
      <c r="J7" s="64"/>
      <c r="K7" s="108"/>
      <c r="L7" s="769"/>
    </row>
    <row r="8" spans="1:15" s="26" customFormat="1" ht="24.75" customHeight="1">
      <c r="A8" s="1189" t="s">
        <v>749</v>
      </c>
      <c r="B8" s="1190"/>
      <c r="C8" s="1190"/>
      <c r="D8" s="1190"/>
      <c r="E8" s="1190"/>
      <c r="F8" s="1190"/>
      <c r="G8" s="1190"/>
      <c r="H8" s="1190"/>
      <c r="I8" s="1190"/>
      <c r="J8" s="1190"/>
      <c r="K8" s="1190"/>
      <c r="L8" s="1191"/>
    </row>
    <row r="9" spans="1:15" s="26" customFormat="1" ht="15">
      <c r="A9" s="1161" t="s">
        <v>763</v>
      </c>
      <c r="B9" s="1162"/>
      <c r="C9" s="1162"/>
      <c r="D9" s="1162"/>
      <c r="E9" s="1162"/>
      <c r="F9" s="1162"/>
      <c r="G9" s="1162"/>
      <c r="H9" s="1162"/>
      <c r="I9" s="1162"/>
      <c r="J9" s="1162"/>
      <c r="K9" s="1162"/>
      <c r="L9" s="1163"/>
    </row>
    <row r="10" spans="1:15" s="26" customFormat="1" ht="15">
      <c r="A10" s="1161" t="s">
        <v>767</v>
      </c>
      <c r="B10" s="1162"/>
      <c r="C10" s="1162"/>
      <c r="D10" s="1162"/>
      <c r="E10" s="1162"/>
      <c r="F10" s="1162"/>
      <c r="G10" s="1162"/>
      <c r="H10" s="1162"/>
      <c r="I10" s="1162"/>
      <c r="J10" s="1162"/>
      <c r="K10" s="1162"/>
      <c r="L10" s="1163"/>
    </row>
    <row r="11" spans="1:15" s="26" customFormat="1" ht="15.75" thickBot="1">
      <c r="A11" s="1164" t="s">
        <v>768</v>
      </c>
      <c r="B11" s="1165"/>
      <c r="C11" s="1165"/>
      <c r="D11" s="1165"/>
      <c r="E11" s="1165"/>
      <c r="F11" s="1165"/>
      <c r="G11" s="1165"/>
      <c r="H11" s="1165"/>
      <c r="I11" s="1165"/>
      <c r="J11" s="1165"/>
      <c r="K11" s="1165"/>
      <c r="L11" s="1166"/>
    </row>
    <row r="12" spans="1:15" ht="21.75" customHeight="1">
      <c r="A12" s="1183" t="s">
        <v>333</v>
      </c>
      <c r="B12" s="1141"/>
      <c r="C12" s="1149" t="s">
        <v>762</v>
      </c>
      <c r="D12" s="1144" t="s">
        <v>99</v>
      </c>
      <c r="E12" s="1144"/>
      <c r="F12" s="1149" t="s">
        <v>142</v>
      </c>
      <c r="G12" s="1156" t="s">
        <v>100</v>
      </c>
      <c r="H12" s="1187" t="s">
        <v>108</v>
      </c>
      <c r="I12" s="1138"/>
      <c r="J12" s="1139"/>
      <c r="K12" s="1149" t="s">
        <v>60</v>
      </c>
      <c r="L12" s="1124" t="s">
        <v>101</v>
      </c>
    </row>
    <row r="13" spans="1:15" s="20" customFormat="1" ht="13.5" thickBot="1">
      <c r="A13" s="1184"/>
      <c r="B13" s="1143"/>
      <c r="C13" s="1150"/>
      <c r="D13" s="513" t="s">
        <v>217</v>
      </c>
      <c r="E13" s="513" t="s">
        <v>218</v>
      </c>
      <c r="F13" s="1185"/>
      <c r="G13" s="1186"/>
      <c r="H13" s="514" t="s">
        <v>110</v>
      </c>
      <c r="I13" s="514" t="s">
        <v>111</v>
      </c>
      <c r="J13" s="515" t="s">
        <v>112</v>
      </c>
      <c r="K13" s="1185"/>
      <c r="L13" s="1188"/>
    </row>
    <row r="14" spans="1:15" s="519" customFormat="1" ht="17.25" customHeight="1">
      <c r="A14" s="1189" t="s">
        <v>748</v>
      </c>
      <c r="B14" s="1190"/>
      <c r="C14" s="1190"/>
      <c r="D14" s="1190"/>
      <c r="E14" s="1190"/>
      <c r="F14" s="1190"/>
      <c r="G14" s="1190"/>
      <c r="H14" s="1190"/>
      <c r="I14" s="1190"/>
      <c r="J14" s="1190"/>
      <c r="K14" s="1190"/>
      <c r="L14" s="1191"/>
    </row>
    <row r="15" spans="1:15" s="26" customFormat="1" ht="15">
      <c r="A15" s="1171" t="s">
        <v>761</v>
      </c>
      <c r="B15" s="1172"/>
      <c r="C15" s="548"/>
      <c r="D15" s="23"/>
      <c r="E15" s="23"/>
      <c r="F15" s="516"/>
      <c r="G15" s="27"/>
      <c r="H15" s="23"/>
      <c r="I15" s="23"/>
      <c r="J15" s="23"/>
      <c r="K15" s="27"/>
      <c r="L15" s="38"/>
    </row>
    <row r="16" spans="1:15" s="26" customFormat="1" ht="15">
      <c r="A16" s="1171" t="s">
        <v>769</v>
      </c>
      <c r="B16" s="1172"/>
      <c r="C16" s="548"/>
      <c r="D16" s="23"/>
      <c r="E16" s="23"/>
      <c r="F16" s="516"/>
      <c r="G16" s="27"/>
      <c r="H16" s="23"/>
      <c r="I16" s="23"/>
      <c r="J16" s="23"/>
      <c r="K16" s="27"/>
      <c r="L16" s="38"/>
    </row>
    <row r="17" spans="1:12" s="26" customFormat="1" ht="15">
      <c r="A17" s="1192" t="s">
        <v>770</v>
      </c>
      <c r="B17" s="1193"/>
      <c r="C17" s="548"/>
      <c r="D17" s="23"/>
      <c r="E17" s="23"/>
      <c r="F17" s="516"/>
      <c r="G17" s="27"/>
      <c r="H17" s="23"/>
      <c r="I17" s="23"/>
      <c r="J17" s="23"/>
      <c r="K17" s="27"/>
      <c r="L17" s="38"/>
    </row>
    <row r="18" spans="1:12" s="26" customFormat="1" ht="15">
      <c r="A18" s="1171" t="s">
        <v>829</v>
      </c>
      <c r="B18" s="1172"/>
      <c r="C18" s="548"/>
      <c r="D18" s="549"/>
      <c r="E18" s="23"/>
      <c r="F18" s="516"/>
      <c r="G18" s="27"/>
      <c r="H18" s="23"/>
      <c r="I18" s="23"/>
      <c r="J18" s="23"/>
      <c r="K18" s="27"/>
      <c r="L18" s="38"/>
    </row>
    <row r="19" spans="1:12" s="26" customFormat="1" ht="15">
      <c r="A19" s="1171" t="s">
        <v>119</v>
      </c>
      <c r="B19" s="1172"/>
      <c r="C19" s="548"/>
      <c r="D19" s="549"/>
      <c r="E19" s="23"/>
      <c r="F19" s="516"/>
      <c r="G19" s="27"/>
      <c r="H19" s="23"/>
      <c r="I19" s="23"/>
      <c r="J19" s="23"/>
      <c r="K19" s="27"/>
      <c r="L19" s="38"/>
    </row>
    <row r="20" spans="1:12" s="26" customFormat="1" ht="15" customHeight="1">
      <c r="A20" s="1181" t="s">
        <v>121</v>
      </c>
      <c r="B20" s="1182"/>
      <c r="C20" s="548"/>
      <c r="D20" s="23"/>
      <c r="E20" s="23"/>
      <c r="F20" s="516"/>
      <c r="G20" s="27"/>
      <c r="H20" s="23"/>
      <c r="I20" s="23"/>
      <c r="J20" s="23"/>
      <c r="K20" s="27"/>
      <c r="L20" s="38"/>
    </row>
    <row r="21" spans="1:12" s="26" customFormat="1" ht="15" customHeight="1">
      <c r="A21" s="1171" t="s">
        <v>120</v>
      </c>
      <c r="B21" s="1172"/>
      <c r="C21" s="548"/>
      <c r="D21" s="23"/>
      <c r="E21" s="23"/>
      <c r="F21" s="516"/>
      <c r="G21" s="27"/>
      <c r="H21" s="23"/>
      <c r="I21" s="23"/>
      <c r="J21" s="23"/>
      <c r="K21" s="27"/>
      <c r="L21" s="38"/>
    </row>
    <row r="22" spans="1:12" s="26" customFormat="1" ht="15">
      <c r="A22" s="1171" t="s">
        <v>736</v>
      </c>
      <c r="B22" s="1172"/>
      <c r="C22" s="548"/>
      <c r="D22" s="23"/>
      <c r="E22" s="23"/>
      <c r="F22" s="516"/>
      <c r="G22" s="27"/>
      <c r="H22" s="23"/>
      <c r="I22" s="23"/>
      <c r="J22" s="23"/>
      <c r="K22" s="27"/>
      <c r="L22" s="38"/>
    </row>
    <row r="23" spans="1:12" s="519" customFormat="1" ht="20.25" customHeight="1">
      <c r="A23" s="1173" t="s">
        <v>830</v>
      </c>
      <c r="B23" s="1174"/>
      <c r="C23" s="1174"/>
      <c r="D23" s="1174"/>
      <c r="E23" s="1174"/>
      <c r="F23" s="1174"/>
      <c r="G23" s="1174"/>
      <c r="H23" s="1174"/>
      <c r="I23" s="1174"/>
      <c r="J23" s="1174"/>
      <c r="K23" s="1174"/>
      <c r="L23" s="1175"/>
    </row>
    <row r="24" spans="1:12" s="26" customFormat="1" ht="15">
      <c r="A24" s="1171" t="s">
        <v>771</v>
      </c>
      <c r="B24" s="1172"/>
      <c r="C24" s="548"/>
      <c r="D24" s="23"/>
      <c r="E24" s="23"/>
      <c r="F24" s="516"/>
      <c r="G24" s="27"/>
      <c r="H24" s="23"/>
      <c r="I24" s="23"/>
      <c r="J24" s="23"/>
      <c r="K24" s="27"/>
      <c r="L24" s="38"/>
    </row>
    <row r="25" spans="1:12" s="26" customFormat="1" ht="15">
      <c r="A25" s="1171" t="s">
        <v>772</v>
      </c>
      <c r="B25" s="1172"/>
      <c r="C25" s="548"/>
      <c r="D25" s="23"/>
      <c r="E25" s="23"/>
      <c r="F25" s="516"/>
      <c r="G25" s="27"/>
      <c r="H25" s="23"/>
      <c r="I25" s="23"/>
      <c r="J25" s="23"/>
      <c r="K25" s="27"/>
      <c r="L25" s="38"/>
    </row>
    <row r="26" spans="1:12" s="26" customFormat="1" ht="15">
      <c r="A26" s="1171" t="s">
        <v>118</v>
      </c>
      <c r="B26" s="1172"/>
      <c r="C26" s="548"/>
      <c r="D26" s="549"/>
      <c r="E26" s="23"/>
      <c r="F26" s="516"/>
      <c r="G26" s="27"/>
      <c r="H26" s="23"/>
      <c r="I26" s="23"/>
      <c r="J26" s="23"/>
      <c r="K26" s="27"/>
      <c r="L26" s="38"/>
    </row>
    <row r="27" spans="1:12" s="26" customFormat="1" ht="15">
      <c r="A27" s="1171" t="s">
        <v>119</v>
      </c>
      <c r="B27" s="1172"/>
      <c r="C27" s="548"/>
      <c r="D27" s="23"/>
      <c r="E27" s="23"/>
      <c r="F27" s="516"/>
      <c r="G27" s="27"/>
      <c r="H27" s="23"/>
      <c r="I27" s="23"/>
      <c r="J27" s="23"/>
      <c r="K27" s="27"/>
      <c r="L27" s="38"/>
    </row>
    <row r="28" spans="1:12" s="26" customFormat="1" ht="15">
      <c r="A28" s="1171" t="s">
        <v>120</v>
      </c>
      <c r="B28" s="1172"/>
      <c r="C28" s="548"/>
      <c r="D28" s="23"/>
      <c r="E28" s="23"/>
      <c r="F28" s="516"/>
      <c r="G28" s="27"/>
      <c r="H28" s="23"/>
      <c r="I28" s="23"/>
      <c r="J28" s="23"/>
      <c r="K28" s="27"/>
      <c r="L28" s="38"/>
    </row>
    <row r="29" spans="1:12" s="26" customFormat="1" ht="15.75" thickBot="1">
      <c r="A29" s="1176" t="s">
        <v>121</v>
      </c>
      <c r="B29" s="1177"/>
      <c r="C29" s="550"/>
      <c r="D29" s="535"/>
      <c r="E29" s="535"/>
      <c r="F29" s="551"/>
      <c r="G29" s="40"/>
      <c r="H29" s="535"/>
      <c r="I29" s="535"/>
      <c r="J29" s="535"/>
      <c r="K29" s="40"/>
      <c r="L29" s="41"/>
    </row>
    <row r="30" spans="1:12" s="26" customFormat="1" ht="15.75" customHeight="1" thickBot="1">
      <c r="A30" s="1158"/>
      <c r="B30" s="1159"/>
      <c r="C30" s="1159"/>
      <c r="D30" s="1159"/>
      <c r="E30" s="1159"/>
      <c r="F30" s="1159"/>
      <c r="G30" s="1159"/>
      <c r="H30" s="1159"/>
      <c r="I30" s="1159"/>
      <c r="J30" s="1159"/>
      <c r="K30" s="1159"/>
      <c r="L30" s="1160"/>
    </row>
    <row r="31" spans="1:12" s="26" customFormat="1" ht="24.75" customHeight="1" thickBot="1">
      <c r="A31" s="1178" t="s">
        <v>764</v>
      </c>
      <c r="B31" s="1179"/>
      <c r="C31" s="1179"/>
      <c r="D31" s="1179"/>
      <c r="E31" s="1179"/>
      <c r="F31" s="1179"/>
      <c r="G31" s="1179"/>
      <c r="H31" s="1179"/>
      <c r="I31" s="1179"/>
      <c r="J31" s="1179"/>
      <c r="K31" s="1179"/>
      <c r="L31" s="1180"/>
    </row>
    <row r="32" spans="1:12" s="26" customFormat="1" ht="15">
      <c r="A32" s="1161" t="s">
        <v>773</v>
      </c>
      <c r="B32" s="1162"/>
      <c r="C32" s="1162"/>
      <c r="D32" s="1162"/>
      <c r="E32" s="1162"/>
      <c r="F32" s="1162"/>
      <c r="G32" s="1162"/>
      <c r="H32" s="1162"/>
      <c r="I32" s="1162"/>
      <c r="J32" s="1162"/>
      <c r="K32" s="1162"/>
      <c r="L32" s="1163"/>
    </row>
    <row r="33" spans="1:22" s="26" customFormat="1" ht="15.75" thickBot="1">
      <c r="A33" s="1164" t="s">
        <v>774</v>
      </c>
      <c r="B33" s="1165"/>
      <c r="C33" s="1165"/>
      <c r="D33" s="1165"/>
      <c r="E33" s="1165"/>
      <c r="F33" s="1165"/>
      <c r="G33" s="1165"/>
      <c r="H33" s="1165"/>
      <c r="I33" s="1165"/>
      <c r="J33" s="1165"/>
      <c r="K33" s="1165"/>
      <c r="L33" s="1166"/>
    </row>
    <row r="34" spans="1:22" s="26" customFormat="1" ht="15.75" thickBot="1">
      <c r="A34" s="31"/>
      <c r="B34" s="31"/>
      <c r="C34" s="31"/>
      <c r="D34" s="1168" t="s">
        <v>107</v>
      </c>
      <c r="E34" s="1169"/>
      <c r="F34" s="1169"/>
      <c r="G34" s="1169"/>
      <c r="H34" s="1169"/>
      <c r="I34" s="1169"/>
      <c r="J34" s="1169"/>
      <c r="K34" s="1170"/>
    </row>
    <row r="35" spans="1:22">
      <c r="D35" s="8"/>
      <c r="E35" s="11"/>
      <c r="F35" s="11"/>
      <c r="H35" s="8"/>
    </row>
    <row r="36" spans="1:22" ht="9.75" customHeight="1">
      <c r="B36" s="1167" t="s">
        <v>113</v>
      </c>
      <c r="C36" s="1108"/>
      <c r="D36" s="1108" t="s">
        <v>2</v>
      </c>
      <c r="E36" s="1108"/>
      <c r="F36" s="1108"/>
      <c r="G36" s="1108" t="s">
        <v>61</v>
      </c>
      <c r="H36" s="1108"/>
      <c r="I36" s="1108"/>
      <c r="J36" s="1108" t="s">
        <v>3</v>
      </c>
      <c r="K36" s="1109"/>
    </row>
    <row r="37" spans="1:22" ht="20.25" customHeight="1">
      <c r="B37" s="1110"/>
      <c r="C37" s="1111"/>
      <c r="D37" s="1103"/>
      <c r="E37" s="1103"/>
      <c r="F37" s="1103"/>
      <c r="G37" s="1103"/>
      <c r="H37" s="1103"/>
      <c r="I37" s="1103"/>
      <c r="J37" s="1104"/>
      <c r="K37" s="1105"/>
    </row>
    <row r="38" spans="1:22" s="15" customFormat="1" ht="9">
      <c r="A38" s="14"/>
      <c r="B38" s="14"/>
      <c r="C38" s="16"/>
      <c r="D38" s="111"/>
      <c r="E38" s="111"/>
      <c r="F38" s="28"/>
      <c r="G38" s="14"/>
      <c r="H38" s="29"/>
      <c r="I38" s="14"/>
      <c r="J38" s="14"/>
      <c r="K38" s="14"/>
      <c r="L38" s="30"/>
      <c r="M38" s="14"/>
      <c r="N38" s="14"/>
      <c r="O38" s="14"/>
      <c r="P38" s="14"/>
      <c r="Q38" s="14"/>
      <c r="R38" s="14"/>
      <c r="S38" s="14"/>
      <c r="T38" s="14"/>
      <c r="U38" s="14"/>
      <c r="V38" s="14"/>
    </row>
  </sheetData>
  <customSheetViews>
    <customSheetView guid="{4386EC60-C10A-4757-8A9B-A7E03A340F6B}" scale="110" showPageBreaks="1" printArea="1">
      <selection activeCell="N36" sqref="N36"/>
      <pageMargins left="0.25" right="0.25" top="0.41" bottom="0.68" header="0.17" footer="0.16"/>
      <printOptions horizontalCentered="1"/>
      <pageSetup scale="82" orientation="portrait" r:id="rId1"/>
      <headerFooter alignWithMargins="0">
        <oddFooter xml:space="preserve">&amp;L&amp;P of &amp;N&amp;RPPAP: Revision 1.4
Date: 4/12/12
</oddFooter>
      </headerFooter>
    </customSheetView>
  </customSheetViews>
  <mergeCells count="53">
    <mergeCell ref="A10:L10"/>
    <mergeCell ref="A1:L1"/>
    <mergeCell ref="C2:G2"/>
    <mergeCell ref="I2:L2"/>
    <mergeCell ref="C3:G3"/>
    <mergeCell ref="I3:L3"/>
    <mergeCell ref="A5:C5"/>
    <mergeCell ref="D5:G5"/>
    <mergeCell ref="H5:J5"/>
    <mergeCell ref="K5:L5"/>
    <mergeCell ref="B6:G6"/>
    <mergeCell ref="H6:J6"/>
    <mergeCell ref="K6:L6"/>
    <mergeCell ref="A8:L8"/>
    <mergeCell ref="A9:L9"/>
    <mergeCell ref="A20:B20"/>
    <mergeCell ref="A19:B19"/>
    <mergeCell ref="A11:L11"/>
    <mergeCell ref="A12:B13"/>
    <mergeCell ref="C12:C13"/>
    <mergeCell ref="D12:E12"/>
    <mergeCell ref="F12:F13"/>
    <mergeCell ref="G12:G13"/>
    <mergeCell ref="H12:J12"/>
    <mergeCell ref="K12:K13"/>
    <mergeCell ref="L12:L13"/>
    <mergeCell ref="A14:L14"/>
    <mergeCell ref="A15:B15"/>
    <mergeCell ref="A16:B16"/>
    <mergeCell ref="A17:B17"/>
    <mergeCell ref="A18:B18"/>
    <mergeCell ref="A26:B26"/>
    <mergeCell ref="A27:B27"/>
    <mergeCell ref="A28:B28"/>
    <mergeCell ref="A29:B29"/>
    <mergeCell ref="A31:L31"/>
    <mergeCell ref="A21:B21"/>
    <mergeCell ref="A22:B22"/>
    <mergeCell ref="A23:L23"/>
    <mergeCell ref="A24:B24"/>
    <mergeCell ref="A25:B25"/>
    <mergeCell ref="B37:C37"/>
    <mergeCell ref="D37:F37"/>
    <mergeCell ref="G37:I37"/>
    <mergeCell ref="J37:K37"/>
    <mergeCell ref="A30:L30"/>
    <mergeCell ref="A32:L32"/>
    <mergeCell ref="A33:L33"/>
    <mergeCell ref="B36:C36"/>
    <mergeCell ref="D36:F36"/>
    <mergeCell ref="G36:I36"/>
    <mergeCell ref="J36:K36"/>
    <mergeCell ref="D34:K34"/>
  </mergeCells>
  <printOptions horizontalCentered="1"/>
  <pageMargins left="0.25" right="0.25" top="0.41" bottom="0.68" header="0.17" footer="0.16"/>
  <pageSetup scale="94" orientation="portrait" r:id="rId2"/>
  <headerFooter alignWithMargins="0">
    <oddFooter xml:space="preserve">&amp;L&amp;P of &amp;N&amp;RPPAP: Revision 1.5
Date: 11/01/12 </oddFooter>
  </headerFooter>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08662957C195B4F8856A7853A82FCBF" ma:contentTypeVersion="13" ma:contentTypeDescription="Ein neues Dokument erstellen." ma:contentTypeScope="" ma:versionID="435fab7df32dc2012fc7f480df57fbae">
  <xsd:schema xmlns:xsd="http://www.w3.org/2001/XMLSchema" xmlns:xs="http://www.w3.org/2001/XMLSchema" xmlns:p="http://schemas.microsoft.com/office/2006/metadata/properties" xmlns:ns3="78789c79-8aad-472f-93cf-b0668f4a344d" xmlns:ns4="5795a8f2-39cc-4f23-8c49-0f2227751f15" targetNamespace="http://schemas.microsoft.com/office/2006/metadata/properties" ma:root="true" ma:fieldsID="e89d461173becc7d5e7681c772f3533e" ns3:_="" ns4:_="">
    <xsd:import namespace="78789c79-8aad-472f-93cf-b0668f4a344d"/>
    <xsd:import namespace="5795a8f2-39cc-4f23-8c49-0f2227751f1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89c79-8aad-472f-93cf-b0668f4a34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795a8f2-39cc-4f23-8c49-0f2227751f15"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SharingHintHash" ma:index="19"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ADCD28F-2382-4EA0-B0BE-433520D36548}">
  <ds:schemaRefs>
    <ds:schemaRef ds:uri="http://schemas.microsoft.com/sharepoint/v3/contenttype/forms"/>
  </ds:schemaRefs>
</ds:datastoreItem>
</file>

<file path=customXml/itemProps2.xml><?xml version="1.0" encoding="utf-8"?>
<ds:datastoreItem xmlns:ds="http://schemas.openxmlformats.org/officeDocument/2006/customXml" ds:itemID="{CC448B05-2ABF-4FEF-AD88-2301D31BA1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89c79-8aad-472f-93cf-b0668f4a344d"/>
    <ds:schemaRef ds:uri="5795a8f2-39cc-4f23-8c49-0f2227751f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2AFA48-199B-4B92-8803-4C2B93E78AA3}">
  <ds:schemaRefs>
    <ds:schemaRef ds:uri="http://schemas.microsoft.com/office/infopath/2007/PartnerControls"/>
    <ds:schemaRef ds:uri="http://schemas.microsoft.com/office/2006/documentManagement/types"/>
    <ds:schemaRef ds:uri="5795a8f2-39cc-4f23-8c49-0f2227751f15"/>
    <ds:schemaRef ds:uri="78789c79-8aad-472f-93cf-b0668f4a344d"/>
    <ds:schemaRef ds:uri="http://schemas.microsoft.com/office/2006/metadata/properties"/>
    <ds:schemaRef ds:uri="http://www.w3.org/XML/1998/namespace"/>
    <ds:schemaRef ds:uri="http://purl.org/dc/elements/1.1/"/>
    <ds:schemaRef ds:uri="http://schemas.openxmlformats.org/package/2006/metadata/core-properties"/>
    <ds:schemaRef ds:uri="http://purl.org/dc/dcmitype/"/>
    <ds:schemaRef ds:uri="http://purl.org/dc/terms/"/>
  </ds:schemaRefs>
</ds:datastoreItem>
</file>

<file path=customXml/itemProps4.xml><?xml version="1.0" encoding="utf-8"?>
<ds:datastoreItem xmlns:ds="http://schemas.openxmlformats.org/officeDocument/2006/customXml" ds:itemID="{7462A718-6405-42D9-9CAA-D4F8E32DF2D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30</vt:i4>
      </vt:variant>
      <vt:variant>
        <vt:lpstr>Named Ranges</vt:lpstr>
      </vt:variant>
      <vt:variant>
        <vt:i4>40</vt:i4>
      </vt:variant>
    </vt:vector>
  </HeadingPairs>
  <TitlesOfParts>
    <vt:vector size="70" baseType="lpstr">
      <vt:lpstr>COVER</vt:lpstr>
      <vt:lpstr>INTRO</vt:lpstr>
      <vt:lpstr>PPAP REQUIREMENTS</vt:lpstr>
      <vt:lpstr>LABELING</vt:lpstr>
      <vt:lpstr>PSW</vt:lpstr>
      <vt:lpstr>DIMENSIONAL</vt:lpstr>
      <vt:lpstr>NUMBER PRINT</vt:lpstr>
      <vt:lpstr>PRINT NOTES</vt:lpstr>
      <vt:lpstr>PRINT NOTES - PAINT</vt:lpstr>
      <vt:lpstr>PRINT NOTES - WELDING</vt:lpstr>
      <vt:lpstr>APPEARANCE</vt:lpstr>
      <vt:lpstr>DFMEA</vt:lpstr>
      <vt:lpstr>FLOW</vt:lpstr>
      <vt:lpstr>PFMEA</vt:lpstr>
      <vt:lpstr>CPLAN</vt:lpstr>
      <vt:lpstr>MASTER SAMPLE PHOTO</vt:lpstr>
      <vt:lpstr>TOOLING</vt:lpstr>
      <vt:lpstr>CAPABILITY STUDY</vt:lpstr>
      <vt:lpstr>DFMEA Ratings</vt:lpstr>
      <vt:lpstr>PFMEA Ratings</vt:lpstr>
      <vt:lpstr>GR&amp;R ATT(Analytic)</vt:lpstr>
      <vt:lpstr>Graph</vt:lpstr>
      <vt:lpstr>GR&amp;R ATT(Risk)</vt:lpstr>
      <vt:lpstr>GR&amp;R VAR(TV)</vt:lpstr>
      <vt:lpstr>GR&amp;R VAR(Tol)</vt:lpstr>
      <vt:lpstr>GR&amp;R ANOVA</vt:lpstr>
      <vt:lpstr>Graphical</vt:lpstr>
      <vt:lpstr>GR&amp;R X&amp;R</vt:lpstr>
      <vt:lpstr>Gage R</vt:lpstr>
      <vt:lpstr>Sheet2</vt:lpstr>
      <vt:lpstr>APPEARANCE!Print_Area</vt:lpstr>
      <vt:lpstr>'CAPABILITY STUDY'!Print_Area</vt:lpstr>
      <vt:lpstr>COVER!Print_Area</vt:lpstr>
      <vt:lpstr>CPLAN!Print_Area</vt:lpstr>
      <vt:lpstr>DFMEA!Print_Area</vt:lpstr>
      <vt:lpstr>'DFMEA Ratings'!Print_Area</vt:lpstr>
      <vt:lpstr>FLOW!Print_Area</vt:lpstr>
      <vt:lpstr>'Gage R'!Print_Area</vt:lpstr>
      <vt:lpstr>'GR&amp;R ANOVA'!Print_Area</vt:lpstr>
      <vt:lpstr>'GR&amp;R ATT(Risk)'!Print_Area</vt:lpstr>
      <vt:lpstr>'GR&amp;R VAR(Tol)'!Print_Area</vt:lpstr>
      <vt:lpstr>'GR&amp;R VAR(TV)'!Print_Area</vt:lpstr>
      <vt:lpstr>'GR&amp;R X&amp;R'!Print_Area</vt:lpstr>
      <vt:lpstr>Graph!Print_Area</vt:lpstr>
      <vt:lpstr>Graphical!Print_Area</vt:lpstr>
      <vt:lpstr>INTRO!Print_Area</vt:lpstr>
      <vt:lpstr>LABELING!Print_Area</vt:lpstr>
      <vt:lpstr>'MASTER SAMPLE PHOTO'!Print_Area</vt:lpstr>
      <vt:lpstr>PFMEA!Print_Area</vt:lpstr>
      <vt:lpstr>'PPAP REQUIREMENTS'!Print_Area</vt:lpstr>
      <vt:lpstr>'PRINT NOTES'!Print_Area</vt:lpstr>
      <vt:lpstr>'PRINT NOTES - PAINT'!Print_Area</vt:lpstr>
      <vt:lpstr>'PRINT NOTES - WELDING'!Print_Area</vt:lpstr>
      <vt:lpstr>PSW!Print_Area</vt:lpstr>
      <vt:lpstr>TOOLING!Print_Area</vt:lpstr>
      <vt:lpstr>CPLAN!Print_Titles</vt:lpstr>
      <vt:lpstr>DFMEA!Print_Titles</vt:lpstr>
      <vt:lpstr>FLOW!Print_Titles</vt:lpstr>
      <vt:lpstr>'GR&amp;R ANOVA'!Print_Titles</vt:lpstr>
      <vt:lpstr>'GR&amp;R ATT(Risk)'!Print_Titles</vt:lpstr>
      <vt:lpstr>'GR&amp;R VAR(TV)'!Print_Titles</vt:lpstr>
      <vt:lpstr>'GR&amp;R X&amp;R'!Print_Titles</vt:lpstr>
      <vt:lpstr>Graphical!Print_Titles</vt:lpstr>
      <vt:lpstr>'MASTER SAMPLE PHOTO'!Print_Titles</vt:lpstr>
      <vt:lpstr>PFMEA!Print_Titles</vt:lpstr>
      <vt:lpstr>'PRINT NOTES'!Print_Titles</vt:lpstr>
      <vt:lpstr>'PRINT NOTES - PAINT'!Print_Titles</vt:lpstr>
      <vt:lpstr>'PRINT NOTES - WELDING'!Print_Titles</vt:lpstr>
      <vt:lpstr>TOOLING!Print_Titles</vt:lpstr>
      <vt:lpstr>PFMEA!RPNlimit</vt:lpstr>
    </vt:vector>
  </TitlesOfParts>
  <Company>Oshkosh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PPAP Workbook</dc:subject>
  <dc:creator>Brian Heim</dc:creator>
  <cp:lastModifiedBy>Nagendra, Vidyadhara</cp:lastModifiedBy>
  <cp:lastPrinted>2024-07-12T15:04:44Z</cp:lastPrinted>
  <dcterms:created xsi:type="dcterms:W3CDTF">1999-08-04T22:09:04Z</dcterms:created>
  <dcterms:modified xsi:type="dcterms:W3CDTF">2024-08-01T19:21:07Z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0x010100008662957C195B4F8856A7853A82FCBF</vt:lpwstr>
  </property>
</Properties>
</file>